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1- COMERCIAL CH\Propostas\2024\11624-DOCAS CE\1 PROPOSTA DE PRECO MG_DOCAS CE\"/>
    </mc:Choice>
  </mc:AlternateContent>
  <xr:revisionPtr revIDLastSave="0" documentId="13_ncr:1_{8F121109-3B8B-4F3D-B30B-6EA81A963AB5}" xr6:coauthVersionLast="46" xr6:coauthVersionMax="47" xr10:uidLastSave="{00000000-0000-0000-0000-000000000000}"/>
  <bookViews>
    <workbookView xWindow="-120" yWindow="-120" windowWidth="20730" windowHeight="11160" tabRatio="693" xr2:uid="{00000000-000D-0000-FFFF-FFFF00000000}"/>
  </bookViews>
  <sheets>
    <sheet name="RESUMO" sheetId="1" r:id="rId1"/>
    <sheet name="COOD TERC" sheetId="2" r:id="rId2"/>
    <sheet name="ENC" sheetId="3" r:id="rId3"/>
    <sheet name="SERV INT" sheetId="4" r:id="rId4"/>
    <sheet name="SERV EXT" sheetId="5" r:id="rId5"/>
    <sheet name="COP" sheetId="6" r:id="rId6"/>
    <sheet name="REC" sheetId="8" r:id="rId7"/>
    <sheet name="PORT 12X36 DIU" sheetId="9" r:id="rId8"/>
    <sheet name="PORT 12X36 NOT" sheetId="10" r:id="rId9"/>
    <sheet name="MOTR" sheetId="11" r:id="rId10"/>
    <sheet name="MOTQ" sheetId="14" r:id="rId11"/>
    <sheet name="UNIF" sheetId="13" r:id="rId12"/>
    <sheet name="MATERIAIS" sheetId="12" r:id="rId13"/>
    <sheet name="EQUIP" sheetId="15" r:id="rId14"/>
  </sheets>
  <externalReferences>
    <externalReference r:id="rId15"/>
  </externalReferences>
  <definedNames>
    <definedName name="_xlnm.Print_Area" localSheetId="1">'COOD TERC'!$A$1:$I$135</definedName>
    <definedName name="_xlnm.Print_Area" localSheetId="5">COP!$A$1:$I$135</definedName>
    <definedName name="_xlnm.Print_Area" localSheetId="2">ENC!$A$1:$I$135</definedName>
    <definedName name="_xlnm.Print_Area" localSheetId="13">EQUIP!$A$1:$J$14</definedName>
    <definedName name="_xlnm.Print_Area" localSheetId="12">MATERIAIS!$A$1:$J$109</definedName>
    <definedName name="_xlnm.Print_Area" localSheetId="10">MOTQ!$A$1:$I$134</definedName>
    <definedName name="_xlnm.Print_Area" localSheetId="9">MOTR!$A$1:$I$135</definedName>
    <definedName name="_xlnm.Print_Area" localSheetId="7">'PORT 12X36 DIU'!$A$1:$I$136</definedName>
    <definedName name="_xlnm.Print_Area" localSheetId="8">'PORT 12X36 NOT'!$A$1:$I$138</definedName>
    <definedName name="_xlnm.Print_Area" localSheetId="6">REC!$A$1:$I$135</definedName>
    <definedName name="_xlnm.Print_Area" localSheetId="0">RESUMO!$A$1:$G$35</definedName>
    <definedName name="_xlnm.Print_Area" localSheetId="4">'SERV EXT'!$A$1:$I$135</definedName>
    <definedName name="_xlnm.Print_Area" localSheetId="3">'SERV INT'!$A$1:$I$135</definedName>
    <definedName name="_xlnm.Print_Area" localSheetId="11">UNIF!$A$1:$J$7</definedName>
    <definedName name="Print_Area_0" localSheetId="1">'COOD TERC'!$A$1:$I$135</definedName>
    <definedName name="Print_Area_0" localSheetId="5">COP!$A$1:$I$135</definedName>
    <definedName name="Print_Area_0" localSheetId="2">ENC!$A$1:$I$135</definedName>
    <definedName name="Print_Area_0" localSheetId="13">EQUIP!$A$1:$J$14</definedName>
    <definedName name="Print_Area_0" localSheetId="12">MATERIAIS!$A$1:$J$87</definedName>
    <definedName name="Print_Area_0" localSheetId="10">MOTQ!$A$1:$I$134</definedName>
    <definedName name="Print_Area_0" localSheetId="9">MOTR!$A$1:$I$135</definedName>
    <definedName name="Print_Area_0" localSheetId="7">'PORT 12X36 DIU'!$A$1:$I$136</definedName>
    <definedName name="Print_Area_0" localSheetId="8">'PORT 12X36 NOT'!$A$1:$I$138</definedName>
    <definedName name="Print_Area_0" localSheetId="6">REC!$A$1:$I$135</definedName>
    <definedName name="Print_Area_0" localSheetId="4">'SERV EXT'!$A$1:$I$135</definedName>
    <definedName name="Print_Area_0" localSheetId="3">'SERV INT'!$A$1:$I$135</definedName>
    <definedName name="Print_Area_0" localSheetId="11">unif #REF!</definedName>
    <definedName name="Print_Area_0_0" localSheetId="1">'COOD TERC'!$A$1:$I$135</definedName>
    <definedName name="Print_Area_0_0" localSheetId="5">COP!$A$1:$I$135</definedName>
    <definedName name="Print_Area_0_0" localSheetId="2">ENC!$A$1:$I$135</definedName>
    <definedName name="Print_Area_0_0" localSheetId="13">EQUIP!$A$1:$J$14</definedName>
    <definedName name="Print_Area_0_0" localSheetId="12">MATERIAIS!$A$1:$J$87</definedName>
    <definedName name="Print_Area_0_0" localSheetId="10">MOTQ!$A$1:$I$134</definedName>
    <definedName name="Print_Area_0_0" localSheetId="9">MOTR!$A$1:$I$135</definedName>
    <definedName name="Print_Area_0_0" localSheetId="7">'PORT 12X36 DIU'!$A$1:$I$136</definedName>
    <definedName name="Print_Area_0_0" localSheetId="8">'PORT 12X36 NOT'!$A$1:$I$138</definedName>
    <definedName name="Print_Area_0_0" localSheetId="6">REC!$A$1:$I$135</definedName>
    <definedName name="Print_Area_0_0" localSheetId="4">'SERV EXT'!$A$1:$I$135</definedName>
    <definedName name="Print_Area_0_0" localSheetId="3">'SERV INT'!$A$1:$I$135</definedName>
    <definedName name="Print_Area_0_0" localSheetId="11">unif 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H43" i="3"/>
  <c r="H74" i="6" l="1"/>
  <c r="H49" i="2" l="1"/>
  <c r="I62" i="13" l="1"/>
  <c r="J62" i="13" s="1"/>
  <c r="I63" i="13"/>
  <c r="J63" i="13" s="1"/>
  <c r="I59" i="13"/>
  <c r="J59" i="13" s="1"/>
  <c r="J61" i="13"/>
  <c r="J53" i="13"/>
  <c r="J52" i="13"/>
  <c r="J51" i="13"/>
  <c r="J50" i="13"/>
  <c r="J49" i="13"/>
  <c r="J48" i="13"/>
  <c r="J54" i="13" l="1"/>
  <c r="J55" i="13" s="1"/>
  <c r="J32" i="13"/>
  <c r="J31" i="13"/>
  <c r="J30" i="13"/>
  <c r="J29" i="13"/>
  <c r="J13" i="13"/>
  <c r="J12" i="13"/>
  <c r="J11" i="13"/>
  <c r="J10" i="13"/>
  <c r="I41" i="13"/>
  <c r="J41" i="13" s="1"/>
  <c r="I40" i="13"/>
  <c r="J40" i="13" s="1"/>
  <c r="I39" i="13"/>
  <c r="J39" i="13" s="1"/>
  <c r="I38" i="13"/>
  <c r="J38" i="13" s="1"/>
  <c r="J42" i="13"/>
  <c r="J23" i="13"/>
  <c r="I21" i="13"/>
  <c r="J21" i="13" s="1"/>
  <c r="I20" i="13"/>
  <c r="I60" i="13" s="1"/>
  <c r="J60" i="13" s="1"/>
  <c r="J64" i="13" s="1"/>
  <c r="J65" i="13" s="1"/>
  <c r="I19" i="13"/>
  <c r="J19" i="13" s="1"/>
  <c r="J10" i="15"/>
  <c r="J20" i="13" l="1"/>
  <c r="J33" i="13"/>
  <c r="J34" i="13" s="1"/>
  <c r="J43" i="13"/>
  <c r="J44" i="13" s="1"/>
  <c r="J14" i="13"/>
  <c r="J84" i="12"/>
  <c r="J83" i="12"/>
  <c r="J82" i="12"/>
  <c r="I97" i="8" l="1"/>
  <c r="I97" i="6"/>
  <c r="I97" i="5"/>
  <c r="I97" i="3"/>
  <c r="J15" i="13"/>
  <c r="I97" i="2" s="1"/>
  <c r="J11" i="15"/>
  <c r="J12" i="15" s="1"/>
  <c r="I22" i="13"/>
  <c r="J22" i="13" s="1"/>
  <c r="J24" i="13" s="1"/>
  <c r="J25" i="13" s="1"/>
  <c r="I96" i="14" s="1"/>
  <c r="I97" i="4" l="1"/>
  <c r="I98" i="9"/>
  <c r="I100" i="10"/>
  <c r="I97" i="11"/>
  <c r="I57" i="11" l="1"/>
  <c r="H54" i="14"/>
  <c r="I54" i="14" s="1"/>
  <c r="H54" i="11"/>
  <c r="I54" i="11" s="1"/>
  <c r="H56" i="10"/>
  <c r="I56" i="10" s="1"/>
  <c r="H54" i="9"/>
  <c r="I54" i="9" s="1"/>
  <c r="H54" i="8"/>
  <c r="I54" i="8" s="1"/>
  <c r="H54" i="6"/>
  <c r="I54" i="6" s="1"/>
  <c r="H54" i="5"/>
  <c r="I54" i="5" s="1"/>
  <c r="H54" i="4"/>
  <c r="I54" i="4" s="1"/>
  <c r="H54" i="3"/>
  <c r="I54" i="3" s="1"/>
  <c r="I54" i="2"/>
  <c r="E23" i="1" l="1"/>
  <c r="J13" i="15" s="1"/>
  <c r="H24" i="14"/>
  <c r="H128" i="14"/>
  <c r="B128" i="14"/>
  <c r="H109" i="14"/>
  <c r="H108" i="14"/>
  <c r="H104" i="14"/>
  <c r="H103" i="14"/>
  <c r="I87" i="14"/>
  <c r="I91" i="14" s="1"/>
  <c r="H83" i="14"/>
  <c r="H73" i="14"/>
  <c r="I56" i="14"/>
  <c r="H55" i="14"/>
  <c r="I55" i="14" s="1"/>
  <c r="I53" i="14"/>
  <c r="H52" i="14"/>
  <c r="H43" i="14"/>
  <c r="H49" i="14" s="1"/>
  <c r="H38" i="14"/>
  <c r="I30" i="14"/>
  <c r="G10" i="14"/>
  <c r="G9" i="14"/>
  <c r="A4" i="14"/>
  <c r="I31" i="14" l="1"/>
  <c r="I32" i="14"/>
  <c r="I99" i="11"/>
  <c r="I100" i="11" s="1"/>
  <c r="I122" i="11" s="1"/>
  <c r="I99" i="2"/>
  <c r="I100" i="2" s="1"/>
  <c r="I122" i="2" s="1"/>
  <c r="I99" i="5"/>
  <c r="I100" i="5" s="1"/>
  <c r="I122" i="5" s="1"/>
  <c r="I99" i="4"/>
  <c r="I100" i="4" s="1"/>
  <c r="I122" i="4" s="1"/>
  <c r="I98" i="14"/>
  <c r="I102" i="10"/>
  <c r="I99" i="8"/>
  <c r="I100" i="9"/>
  <c r="I99" i="6"/>
  <c r="I99" i="3"/>
  <c r="G106" i="14"/>
  <c r="I52" i="14"/>
  <c r="I57" i="14" s="1"/>
  <c r="I62" i="14" s="1"/>
  <c r="E106" i="14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1" i="12"/>
  <c r="J80" i="12"/>
  <c r="J79" i="12"/>
  <c r="J78" i="12"/>
  <c r="J77" i="12"/>
  <c r="J76" i="12"/>
  <c r="J75" i="12"/>
  <c r="J74" i="12"/>
  <c r="J73" i="12"/>
  <c r="J72" i="12"/>
  <c r="J67" i="12"/>
  <c r="J66" i="12"/>
  <c r="J65" i="12"/>
  <c r="J64" i="12"/>
  <c r="J63" i="12"/>
  <c r="J62" i="12"/>
  <c r="J61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H129" i="11"/>
  <c r="B129" i="11"/>
  <c r="H110" i="11"/>
  <c r="H109" i="11"/>
  <c r="H105" i="11"/>
  <c r="H104" i="11"/>
  <c r="I88" i="11"/>
  <c r="I92" i="11" s="1"/>
  <c r="H84" i="11"/>
  <c r="H74" i="11"/>
  <c r="I56" i="11"/>
  <c r="H55" i="11"/>
  <c r="I55" i="11" s="1"/>
  <c r="I53" i="11"/>
  <c r="H52" i="11"/>
  <c r="I52" i="11" s="1"/>
  <c r="H43" i="11"/>
  <c r="H49" i="11" s="1"/>
  <c r="H38" i="11"/>
  <c r="I30" i="11"/>
  <c r="H24" i="11"/>
  <c r="G10" i="11"/>
  <c r="G9" i="11"/>
  <c r="A4" i="11"/>
  <c r="H132" i="10"/>
  <c r="B132" i="10"/>
  <c r="H113" i="10"/>
  <c r="H112" i="10"/>
  <c r="H108" i="10"/>
  <c r="H107" i="10"/>
  <c r="I91" i="10"/>
  <c r="I95" i="10" s="1"/>
  <c r="H87" i="10"/>
  <c r="H77" i="10"/>
  <c r="H59" i="10"/>
  <c r="I59" i="10" s="1"/>
  <c r="H58" i="10"/>
  <c r="I58" i="10" s="1"/>
  <c r="H57" i="10"/>
  <c r="I57" i="10" s="1"/>
  <c r="H55" i="10"/>
  <c r="I55" i="10" s="1"/>
  <c r="H54" i="10"/>
  <c r="I54" i="10" s="1"/>
  <c r="H45" i="10"/>
  <c r="H40" i="10"/>
  <c r="H26" i="10"/>
  <c r="H24" i="10"/>
  <c r="H23" i="10"/>
  <c r="I30" i="10" s="1"/>
  <c r="E15" i="10"/>
  <c r="G10" i="10"/>
  <c r="G9" i="10"/>
  <c r="A4" i="10"/>
  <c r="H130" i="9"/>
  <c r="B130" i="9"/>
  <c r="H111" i="9"/>
  <c r="H110" i="9"/>
  <c r="H106" i="9"/>
  <c r="H105" i="9"/>
  <c r="I89" i="9"/>
  <c r="I93" i="9" s="1"/>
  <c r="H85" i="9"/>
  <c r="H75" i="9"/>
  <c r="H57" i="9"/>
  <c r="I57" i="9" s="1"/>
  <c r="I56" i="9"/>
  <c r="H56" i="9"/>
  <c r="H55" i="9"/>
  <c r="I55" i="9" s="1"/>
  <c r="H53" i="9"/>
  <c r="I53" i="9" s="1"/>
  <c r="H52" i="9"/>
  <c r="I52" i="9" s="1"/>
  <c r="H43" i="9"/>
  <c r="H38" i="9"/>
  <c r="H24" i="9"/>
  <c r="H23" i="9"/>
  <c r="I30" i="9" s="1"/>
  <c r="E15" i="9"/>
  <c r="G10" i="9"/>
  <c r="G9" i="9"/>
  <c r="A4" i="9"/>
  <c r="H129" i="8"/>
  <c r="B129" i="8"/>
  <c r="H110" i="8"/>
  <c r="H109" i="8"/>
  <c r="E107" i="8" s="1"/>
  <c r="H105" i="8"/>
  <c r="H104" i="8"/>
  <c r="I88" i="8"/>
  <c r="I92" i="8" s="1"/>
  <c r="H84" i="8"/>
  <c r="H74" i="8"/>
  <c r="H57" i="8"/>
  <c r="I57" i="8" s="1"/>
  <c r="H56" i="8"/>
  <c r="I56" i="8" s="1"/>
  <c r="H55" i="8"/>
  <c r="I55" i="8" s="1"/>
  <c r="H53" i="8"/>
  <c r="I53" i="8" s="1"/>
  <c r="H52" i="8"/>
  <c r="H43" i="8"/>
  <c r="H49" i="8" s="1"/>
  <c r="H38" i="8"/>
  <c r="H24" i="8"/>
  <c r="H23" i="8"/>
  <c r="I30" i="8" s="1"/>
  <c r="E15" i="8"/>
  <c r="G10" i="8"/>
  <c r="G9" i="8"/>
  <c r="A4" i="8"/>
  <c r="H129" i="6"/>
  <c r="B129" i="6"/>
  <c r="H110" i="6"/>
  <c r="H109" i="6"/>
  <c r="E107" i="6" s="1"/>
  <c r="H105" i="6"/>
  <c r="H104" i="6"/>
  <c r="I88" i="6"/>
  <c r="I92" i="6" s="1"/>
  <c r="H84" i="6"/>
  <c r="H57" i="6"/>
  <c r="I57" i="6" s="1"/>
  <c r="H56" i="6"/>
  <c r="I56" i="6" s="1"/>
  <c r="H55" i="6"/>
  <c r="I55" i="6" s="1"/>
  <c r="I53" i="6"/>
  <c r="H53" i="6"/>
  <c r="H52" i="6"/>
  <c r="H43" i="6"/>
  <c r="H49" i="6" s="1"/>
  <c r="H38" i="6"/>
  <c r="H24" i="6"/>
  <c r="H23" i="6"/>
  <c r="I30" i="6" s="1"/>
  <c r="E15" i="6"/>
  <c r="G10" i="6"/>
  <c r="G9" i="6"/>
  <c r="A4" i="6"/>
  <c r="H129" i="5"/>
  <c r="B129" i="5"/>
  <c r="H110" i="5"/>
  <c r="H109" i="5"/>
  <c r="E107" i="5"/>
  <c r="H105" i="5"/>
  <c r="H104" i="5"/>
  <c r="I88" i="5"/>
  <c r="I92" i="5" s="1"/>
  <c r="H84" i="5"/>
  <c r="H74" i="5"/>
  <c r="H57" i="5"/>
  <c r="I57" i="5" s="1"/>
  <c r="H56" i="5"/>
  <c r="I56" i="5" s="1"/>
  <c r="H55" i="5"/>
  <c r="I55" i="5" s="1"/>
  <c r="H53" i="5"/>
  <c r="I53" i="5" s="1"/>
  <c r="H52" i="5"/>
  <c r="H43" i="5"/>
  <c r="H49" i="5" s="1"/>
  <c r="H38" i="5"/>
  <c r="H26" i="5"/>
  <c r="H24" i="5"/>
  <c r="H23" i="5"/>
  <c r="I30" i="5" s="1"/>
  <c r="E15" i="5"/>
  <c r="G10" i="5"/>
  <c r="G9" i="5"/>
  <c r="A4" i="5"/>
  <c r="H129" i="4"/>
  <c r="B129" i="4"/>
  <c r="H110" i="4"/>
  <c r="H109" i="4"/>
  <c r="G107" i="4" s="1"/>
  <c r="H105" i="4"/>
  <c r="H104" i="4"/>
  <c r="I88" i="4"/>
  <c r="I92" i="4" s="1"/>
  <c r="H84" i="4"/>
  <c r="H74" i="4"/>
  <c r="H57" i="4"/>
  <c r="I57" i="4" s="1"/>
  <c r="I56" i="4"/>
  <c r="H56" i="4"/>
  <c r="H55" i="4"/>
  <c r="I55" i="4" s="1"/>
  <c r="H53" i="4"/>
  <c r="I53" i="4" s="1"/>
  <c r="H52" i="4"/>
  <c r="H43" i="4"/>
  <c r="H49" i="4" s="1"/>
  <c r="H38" i="4"/>
  <c r="I30" i="4"/>
  <c r="H24" i="4"/>
  <c r="E15" i="4"/>
  <c r="G10" i="4"/>
  <c r="G9" i="4"/>
  <c r="A4" i="4"/>
  <c r="H129" i="3"/>
  <c r="B129" i="3"/>
  <c r="H110" i="3"/>
  <c r="H109" i="3"/>
  <c r="H105" i="3"/>
  <c r="H104" i="3"/>
  <c r="I88" i="3"/>
  <c r="I92" i="3" s="1"/>
  <c r="H84" i="3"/>
  <c r="H74" i="3"/>
  <c r="H57" i="3"/>
  <c r="I57" i="3" s="1"/>
  <c r="I56" i="3"/>
  <c r="H56" i="3"/>
  <c r="H55" i="3"/>
  <c r="I55" i="3" s="1"/>
  <c r="H53" i="3"/>
  <c r="I53" i="3" s="1"/>
  <c r="H52" i="3"/>
  <c r="I52" i="3" s="1"/>
  <c r="I58" i="3" s="1"/>
  <c r="H38" i="3"/>
  <c r="I30" i="3"/>
  <c r="H26" i="3"/>
  <c r="H24" i="3"/>
  <c r="E15" i="3"/>
  <c r="G10" i="3"/>
  <c r="G9" i="3"/>
  <c r="A4" i="3"/>
  <c r="H129" i="2"/>
  <c r="B129" i="2"/>
  <c r="G107" i="2"/>
  <c r="E107" i="2"/>
  <c r="I88" i="2"/>
  <c r="I92" i="2" s="1"/>
  <c r="H84" i="2"/>
  <c r="H74" i="2"/>
  <c r="I57" i="2"/>
  <c r="I56" i="2"/>
  <c r="I55" i="2"/>
  <c r="I53" i="2"/>
  <c r="H38" i="2"/>
  <c r="I31" i="2"/>
  <c r="I30" i="2"/>
  <c r="H24" i="2"/>
  <c r="H21" i="1"/>
  <c r="H20" i="1"/>
  <c r="H19" i="1"/>
  <c r="H18" i="1"/>
  <c r="H17" i="1"/>
  <c r="H16" i="1"/>
  <c r="H15" i="1"/>
  <c r="H14" i="1"/>
  <c r="H13" i="1"/>
  <c r="I31" i="8" l="1"/>
  <c r="I32" i="8"/>
  <c r="I32" i="4"/>
  <c r="I37" i="4" s="1"/>
  <c r="I100" i="3"/>
  <c r="I122" i="3" s="1"/>
  <c r="I31" i="6"/>
  <c r="I32" i="6"/>
  <c r="I58" i="11"/>
  <c r="J85" i="12"/>
  <c r="G27" i="1" s="1"/>
  <c r="F27" i="1" s="1"/>
  <c r="I100" i="6"/>
  <c r="I122" i="6" s="1"/>
  <c r="I99" i="14"/>
  <c r="I121" i="14" s="1"/>
  <c r="I32" i="9"/>
  <c r="I103" i="10"/>
  <c r="I125" i="10" s="1"/>
  <c r="I31" i="4"/>
  <c r="G110" i="10"/>
  <c r="E110" i="10"/>
  <c r="I31" i="11"/>
  <c r="I32" i="11" s="1"/>
  <c r="J68" i="12"/>
  <c r="G26" i="1" s="1"/>
  <c r="F26" i="1" s="1"/>
  <c r="I101" i="9"/>
  <c r="I123" i="9" s="1"/>
  <c r="I52" i="4"/>
  <c r="I58" i="4" s="1"/>
  <c r="I32" i="3"/>
  <c r="I52" i="2"/>
  <c r="I58" i="2" s="1"/>
  <c r="I32" i="2"/>
  <c r="I32" i="10"/>
  <c r="I31" i="10"/>
  <c r="I33" i="10" s="1"/>
  <c r="J57" i="12"/>
  <c r="G25" i="1" s="1"/>
  <c r="J107" i="12"/>
  <c r="I100" i="8"/>
  <c r="I122" i="8" s="1"/>
  <c r="I52" i="5"/>
  <c r="I58" i="5" s="1"/>
  <c r="I63" i="5" s="1"/>
  <c r="I52" i="6"/>
  <c r="I58" i="6" s="1"/>
  <c r="I63" i="2"/>
  <c r="H23" i="1"/>
  <c r="I23" i="1" s="1"/>
  <c r="I63" i="11"/>
  <c r="I71" i="14"/>
  <c r="I70" i="14"/>
  <c r="I117" i="14"/>
  <c r="I72" i="14"/>
  <c r="I69" i="14"/>
  <c r="I67" i="14"/>
  <c r="I36" i="14"/>
  <c r="I38" i="14" s="1"/>
  <c r="I68" i="14"/>
  <c r="I37" i="14"/>
  <c r="I63" i="3"/>
  <c r="I73" i="4"/>
  <c r="I71" i="4"/>
  <c r="I118" i="4"/>
  <c r="I63" i="6"/>
  <c r="I31" i="5"/>
  <c r="I32" i="5" s="1"/>
  <c r="I31" i="9"/>
  <c r="I58" i="9" s="1"/>
  <c r="I59" i="9" s="1"/>
  <c r="I64" i="9" s="1"/>
  <c r="I63" i="4"/>
  <c r="E107" i="3"/>
  <c r="I31" i="3"/>
  <c r="G107" i="3"/>
  <c r="G107" i="5"/>
  <c r="I52" i="8"/>
  <c r="E108" i="9"/>
  <c r="E107" i="11"/>
  <c r="G108" i="9"/>
  <c r="G107" i="11"/>
  <c r="H49" i="3"/>
  <c r="H49" i="9"/>
  <c r="H51" i="10"/>
  <c r="E107" i="4"/>
  <c r="G107" i="6"/>
  <c r="G107" i="8"/>
  <c r="J109" i="12" l="1"/>
  <c r="I68" i="4"/>
  <c r="I36" i="4"/>
  <c r="I38" i="4" s="1"/>
  <c r="I41" i="4" s="1"/>
  <c r="F25" i="1"/>
  <c r="I60" i="10"/>
  <c r="I61" i="10" s="1"/>
  <c r="I66" i="10" s="1"/>
  <c r="I70" i="4"/>
  <c r="I72" i="4"/>
  <c r="I73" i="14"/>
  <c r="G28" i="1"/>
  <c r="F28" i="1" s="1"/>
  <c r="I34" i="10"/>
  <c r="I63" i="8"/>
  <c r="I58" i="8"/>
  <c r="I69" i="4"/>
  <c r="I119" i="14"/>
  <c r="I68" i="3"/>
  <c r="I73" i="3"/>
  <c r="I37" i="3"/>
  <c r="I118" i="3"/>
  <c r="I72" i="3"/>
  <c r="I36" i="3"/>
  <c r="I71" i="3"/>
  <c r="I70" i="3"/>
  <c r="I69" i="3"/>
  <c r="I68" i="5"/>
  <c r="I118" i="5"/>
  <c r="I73" i="5"/>
  <c r="I37" i="5"/>
  <c r="I72" i="5"/>
  <c r="I36" i="5"/>
  <c r="I38" i="5" s="1"/>
  <c r="I71" i="5"/>
  <c r="I70" i="5"/>
  <c r="I69" i="5"/>
  <c r="I70" i="2"/>
  <c r="I69" i="2"/>
  <c r="I68" i="2"/>
  <c r="I37" i="2"/>
  <c r="I36" i="2"/>
  <c r="I38" i="2" s="1"/>
  <c r="I118" i="2"/>
  <c r="I73" i="2"/>
  <c r="I72" i="2"/>
  <c r="I71" i="2"/>
  <c r="I73" i="8"/>
  <c r="I37" i="8"/>
  <c r="I72" i="8"/>
  <c r="I36" i="8"/>
  <c r="I38" i="8" s="1"/>
  <c r="I71" i="8"/>
  <c r="I70" i="8"/>
  <c r="I68" i="8"/>
  <c r="I74" i="8" s="1"/>
  <c r="I69" i="8"/>
  <c r="I118" i="8"/>
  <c r="I37" i="11"/>
  <c r="I118" i="11"/>
  <c r="I36" i="11"/>
  <c r="I72" i="11"/>
  <c r="I73" i="11"/>
  <c r="I71" i="11"/>
  <c r="I70" i="11"/>
  <c r="I69" i="11"/>
  <c r="I68" i="11"/>
  <c r="I73" i="6"/>
  <c r="I37" i="6"/>
  <c r="I72" i="6"/>
  <c r="I36" i="6"/>
  <c r="I69" i="6"/>
  <c r="I70" i="6"/>
  <c r="I68" i="6"/>
  <c r="I71" i="6"/>
  <c r="I118" i="6"/>
  <c r="I46" i="4"/>
  <c r="I45" i="4"/>
  <c r="I44" i="4"/>
  <c r="I38" i="6" l="1"/>
  <c r="I74" i="11"/>
  <c r="I74" i="5"/>
  <c r="I120" i="5" s="1"/>
  <c r="I38" i="3"/>
  <c r="G29" i="1"/>
  <c r="I74" i="4"/>
  <c r="I120" i="4" s="1"/>
  <c r="H28" i="1"/>
  <c r="I74" i="6"/>
  <c r="I74" i="2"/>
  <c r="I74" i="3"/>
  <c r="F29" i="1"/>
  <c r="I41" i="8"/>
  <c r="I42" i="8"/>
  <c r="I43" i="8"/>
  <c r="I120" i="6"/>
  <c r="I41" i="6"/>
  <c r="I42" i="6"/>
  <c r="I48" i="6"/>
  <c r="I61" i="4"/>
  <c r="I47" i="4"/>
  <c r="I43" i="4"/>
  <c r="I48" i="4"/>
  <c r="I42" i="4"/>
  <c r="I38" i="11"/>
  <c r="I48" i="11" s="1"/>
  <c r="I60" i="14"/>
  <c r="I46" i="14"/>
  <c r="I45" i="14"/>
  <c r="I48" i="14"/>
  <c r="I47" i="14"/>
  <c r="I44" i="14"/>
  <c r="I43" i="14"/>
  <c r="I41" i="14"/>
  <c r="I42" i="14"/>
  <c r="I43" i="2"/>
  <c r="I119" i="9"/>
  <c r="I73" i="9"/>
  <c r="I72" i="9"/>
  <c r="I37" i="9"/>
  <c r="I71" i="9"/>
  <c r="I36" i="9"/>
  <c r="I70" i="9"/>
  <c r="I69" i="9"/>
  <c r="I75" i="9" s="1"/>
  <c r="I74" i="9"/>
  <c r="I120" i="11"/>
  <c r="I47" i="8"/>
  <c r="I48" i="8"/>
  <c r="I120" i="2"/>
  <c r="I44" i="2"/>
  <c r="I45" i="2"/>
  <c r="I44" i="8"/>
  <c r="I47" i="2"/>
  <c r="I120" i="8"/>
  <c r="I120" i="3"/>
  <c r="I46" i="2"/>
  <c r="I49" i="4" l="1"/>
  <c r="I38" i="9"/>
  <c r="I49" i="14"/>
  <c r="I46" i="8"/>
  <c r="I45" i="8"/>
  <c r="I61" i="8"/>
  <c r="I61" i="2"/>
  <c r="I48" i="2"/>
  <c r="I42" i="2"/>
  <c r="I41" i="2"/>
  <c r="I121" i="9"/>
  <c r="I61" i="6"/>
  <c r="I43" i="6"/>
  <c r="I49" i="6" s="1"/>
  <c r="I45" i="6"/>
  <c r="I47" i="6"/>
  <c r="I46" i="6"/>
  <c r="I44" i="6"/>
  <c r="I62" i="4"/>
  <c r="I64" i="4" s="1"/>
  <c r="I43" i="11"/>
  <c r="I72" i="10"/>
  <c r="I76" i="10"/>
  <c r="I75" i="10"/>
  <c r="I39" i="10"/>
  <c r="I71" i="10"/>
  <c r="I121" i="10"/>
  <c r="I74" i="10"/>
  <c r="I73" i="10"/>
  <c r="I38" i="10"/>
  <c r="I41" i="9"/>
  <c r="I42" i="11"/>
  <c r="I44" i="11"/>
  <c r="I45" i="11"/>
  <c r="I46" i="11"/>
  <c r="I47" i="11"/>
  <c r="I41" i="11"/>
  <c r="I61" i="11"/>
  <c r="I61" i="14"/>
  <c r="I63" i="14" s="1"/>
  <c r="I61" i="3"/>
  <c r="I48" i="3"/>
  <c r="I44" i="3"/>
  <c r="I47" i="3"/>
  <c r="I42" i="3"/>
  <c r="I45" i="3"/>
  <c r="I46" i="3"/>
  <c r="I43" i="3"/>
  <c r="I41" i="3"/>
  <c r="I43" i="9"/>
  <c r="I44" i="9"/>
  <c r="I42" i="9"/>
  <c r="I61" i="5"/>
  <c r="I43" i="5"/>
  <c r="I48" i="5"/>
  <c r="I42" i="5"/>
  <c r="I44" i="5"/>
  <c r="I45" i="5"/>
  <c r="I47" i="5"/>
  <c r="I46" i="5"/>
  <c r="I41" i="5"/>
  <c r="I45" i="9"/>
  <c r="I80" i="4" l="1"/>
  <c r="I83" i="4"/>
  <c r="I82" i="4"/>
  <c r="I81" i="4"/>
  <c r="I49" i="11"/>
  <c r="I49" i="5"/>
  <c r="I62" i="5" s="1"/>
  <c r="I64" i="5" s="1"/>
  <c r="I49" i="3"/>
  <c r="I62" i="3" s="1"/>
  <c r="I64" i="3" s="1"/>
  <c r="I79" i="4"/>
  <c r="I49" i="2"/>
  <c r="I62" i="2" s="1"/>
  <c r="I64" i="2" s="1"/>
  <c r="I49" i="8"/>
  <c r="I62" i="8" s="1"/>
  <c r="I64" i="8" s="1"/>
  <c r="I77" i="10"/>
  <c r="I123" i="10" s="1"/>
  <c r="I40" i="10"/>
  <c r="I46" i="9"/>
  <c r="I49" i="9" s="1"/>
  <c r="I47" i="9"/>
  <c r="I62" i="9"/>
  <c r="I48" i="9"/>
  <c r="I46" i="10"/>
  <c r="I62" i="6"/>
  <c r="I64" i="6" s="1"/>
  <c r="I119" i="4"/>
  <c r="I62" i="11"/>
  <c r="I118" i="14"/>
  <c r="I80" i="14"/>
  <c r="I79" i="14"/>
  <c r="I82" i="14"/>
  <c r="I78" i="14"/>
  <c r="I81" i="14"/>
  <c r="I80" i="8" l="1"/>
  <c r="I83" i="8"/>
  <c r="I119" i="8"/>
  <c r="I81" i="8"/>
  <c r="I82" i="8"/>
  <c r="I79" i="8"/>
  <c r="I81" i="2"/>
  <c r="I82" i="2"/>
  <c r="I79" i="2"/>
  <c r="I119" i="2"/>
  <c r="I80" i="2"/>
  <c r="I83" i="2"/>
  <c r="I84" i="4"/>
  <c r="I91" i="4" s="1"/>
  <c r="I83" i="14"/>
  <c r="I90" i="14" s="1"/>
  <c r="I92" i="14" s="1"/>
  <c r="I120" i="14" s="1"/>
  <c r="I122" i="14" s="1"/>
  <c r="I103" i="14" s="1"/>
  <c r="I104" i="14" s="1"/>
  <c r="I64" i="11"/>
  <c r="I119" i="11" s="1"/>
  <c r="I63" i="9"/>
  <c r="I65" i="9" s="1"/>
  <c r="I119" i="6"/>
  <c r="I43" i="10"/>
  <c r="I49" i="10"/>
  <c r="I48" i="10"/>
  <c r="I50" i="10"/>
  <c r="I44" i="10"/>
  <c r="I64" i="10"/>
  <c r="I45" i="10"/>
  <c r="I47" i="10"/>
  <c r="I81" i="6"/>
  <c r="I83" i="6"/>
  <c r="I79" i="6"/>
  <c r="I82" i="6"/>
  <c r="I80" i="6"/>
  <c r="I81" i="3"/>
  <c r="I82" i="3"/>
  <c r="I119" i="3"/>
  <c r="I79" i="3"/>
  <c r="I80" i="3"/>
  <c r="I83" i="3"/>
  <c r="I81" i="11"/>
  <c r="I79" i="11"/>
  <c r="I80" i="11"/>
  <c r="I119" i="5"/>
  <c r="I82" i="5"/>
  <c r="I79" i="5"/>
  <c r="I81" i="5"/>
  <c r="I80" i="5"/>
  <c r="I83" i="5"/>
  <c r="I84" i="5" l="1"/>
  <c r="I84" i="6"/>
  <c r="I83" i="11"/>
  <c r="I93" i="4"/>
  <c r="I121" i="4" s="1"/>
  <c r="I123" i="4" s="1"/>
  <c r="I84" i="8"/>
  <c r="I91" i="8" s="1"/>
  <c r="I82" i="11"/>
  <c r="I84" i="11" s="1"/>
  <c r="I91" i="11" s="1"/>
  <c r="I84" i="3"/>
  <c r="I91" i="3" s="1"/>
  <c r="I84" i="2"/>
  <c r="I91" i="2" s="1"/>
  <c r="I51" i="10"/>
  <c r="I65" i="10" s="1"/>
  <c r="I67" i="10" s="1"/>
  <c r="I80" i="9"/>
  <c r="I91" i="6"/>
  <c r="I91" i="5"/>
  <c r="I104" i="4" l="1"/>
  <c r="I105" i="4" s="1"/>
  <c r="I110" i="4" s="1"/>
  <c r="I93" i="5"/>
  <c r="I121" i="5" s="1"/>
  <c r="I123" i="5" s="1"/>
  <c r="I104" i="5" s="1"/>
  <c r="I93" i="3"/>
  <c r="I121" i="3" s="1"/>
  <c r="I123" i="3" s="1"/>
  <c r="I104" i="3" s="1"/>
  <c r="I93" i="6"/>
  <c r="I121" i="6" s="1"/>
  <c r="I123" i="6" s="1"/>
  <c r="I104" i="6" s="1"/>
  <c r="I93" i="2"/>
  <c r="I121" i="2" s="1"/>
  <c r="I93" i="8"/>
  <c r="I121" i="8" s="1"/>
  <c r="I123" i="8" s="1"/>
  <c r="I104" i="8" s="1"/>
  <c r="I93" i="11"/>
  <c r="I121" i="11" s="1"/>
  <c r="I81" i="9"/>
  <c r="I83" i="9"/>
  <c r="I82" i="9"/>
  <c r="I120" i="9"/>
  <c r="I84" i="9"/>
  <c r="I85" i="10"/>
  <c r="I83" i="10"/>
  <c r="I84" i="10"/>
  <c r="I122" i="10"/>
  <c r="I86" i="10"/>
  <c r="I82" i="10"/>
  <c r="I109" i="14"/>
  <c r="I112" i="14"/>
  <c r="I108" i="14"/>
  <c r="I109" i="4" l="1"/>
  <c r="I113" i="4"/>
  <c r="I114" i="4" s="1"/>
  <c r="I124" i="4" s="1"/>
  <c r="I123" i="2"/>
  <c r="I85" i="9"/>
  <c r="I123" i="11"/>
  <c r="I104" i="11" s="1"/>
  <c r="I113" i="14"/>
  <c r="I123" i="14" s="1"/>
  <c r="I124" i="14" s="1"/>
  <c r="C128" i="14" s="1"/>
  <c r="I87" i="10"/>
  <c r="I94" i="10" s="1"/>
  <c r="I96" i="10" s="1"/>
  <c r="I92" i="9"/>
  <c r="I105" i="8"/>
  <c r="I105" i="5"/>
  <c r="I109" i="5" s="1"/>
  <c r="I105" i="3"/>
  <c r="I110" i="3" s="1"/>
  <c r="I105" i="6"/>
  <c r="I104" i="2" l="1"/>
  <c r="I94" i="9"/>
  <c r="I122" i="9" s="1"/>
  <c r="I105" i="11"/>
  <c r="I109" i="11" s="1"/>
  <c r="I110" i="5"/>
  <c r="I125" i="4"/>
  <c r="I133" i="4" s="1"/>
  <c r="I134" i="4" s="1"/>
  <c r="I135" i="4" s="1"/>
  <c r="I109" i="3"/>
  <c r="I113" i="3"/>
  <c r="I113" i="8"/>
  <c r="I109" i="8"/>
  <c r="I110" i="8"/>
  <c r="I113" i="5"/>
  <c r="I124" i="10"/>
  <c r="I126" i="10" s="1"/>
  <c r="I109" i="6"/>
  <c r="I110" i="6"/>
  <c r="I113" i="6"/>
  <c r="F128" i="14"/>
  <c r="I128" i="14" s="1"/>
  <c r="D22" i="1"/>
  <c r="F22" i="1" s="1"/>
  <c r="G22" i="1" s="1"/>
  <c r="I132" i="14"/>
  <c r="I133" i="14" s="1"/>
  <c r="I134" i="14" s="1"/>
  <c r="I113" i="11" l="1"/>
  <c r="I105" i="2"/>
  <c r="I109" i="2" s="1"/>
  <c r="I110" i="11"/>
  <c r="I114" i="6"/>
  <c r="I124" i="6" s="1"/>
  <c r="I125" i="6" s="1"/>
  <c r="I124" i="9"/>
  <c r="I114" i="8"/>
  <c r="I124" i="8" s="1"/>
  <c r="I125" i="8" s="1"/>
  <c r="I133" i="8" s="1"/>
  <c r="I134" i="8" s="1"/>
  <c r="I135" i="8" s="1"/>
  <c r="I114" i="3"/>
  <c r="I124" i="3" s="1"/>
  <c r="I125" i="3" s="1"/>
  <c r="I133" i="3" s="1"/>
  <c r="I134" i="3" s="1"/>
  <c r="I135" i="3" s="1"/>
  <c r="C129" i="4"/>
  <c r="I114" i="5"/>
  <c r="I124" i="5" s="1"/>
  <c r="I125" i="5" s="1"/>
  <c r="I133" i="5" s="1"/>
  <c r="I134" i="5" s="1"/>
  <c r="I135" i="5" s="1"/>
  <c r="I114" i="11" l="1"/>
  <c r="I124" i="11" s="1"/>
  <c r="I125" i="11" s="1"/>
  <c r="I133" i="11" s="1"/>
  <c r="I134" i="11" s="1"/>
  <c r="I135" i="11" s="1"/>
  <c r="I110" i="2"/>
  <c r="I113" i="2"/>
  <c r="I105" i="9"/>
  <c r="D15" i="1"/>
  <c r="F15" i="1" s="1"/>
  <c r="G15" i="1" s="1"/>
  <c r="F129" i="4"/>
  <c r="I129" i="4" s="1"/>
  <c r="C129" i="6"/>
  <c r="C129" i="5"/>
  <c r="F129" i="5" s="1"/>
  <c r="I129" i="5" s="1"/>
  <c r="I107" i="10"/>
  <c r="C129" i="3"/>
  <c r="F129" i="3" s="1"/>
  <c r="I129" i="3" s="1"/>
  <c r="C129" i="11" l="1"/>
  <c r="F129" i="11" s="1"/>
  <c r="I129" i="11" s="1"/>
  <c r="D16" i="1"/>
  <c r="F16" i="1" s="1"/>
  <c r="G16" i="1" s="1"/>
  <c r="D14" i="1"/>
  <c r="F14" i="1" s="1"/>
  <c r="G14" i="1" s="1"/>
  <c r="I114" i="2"/>
  <c r="I124" i="2" s="1"/>
  <c r="I125" i="2" s="1"/>
  <c r="I133" i="2" s="1"/>
  <c r="I134" i="2" s="1"/>
  <c r="I135" i="2" s="1"/>
  <c r="D21" i="1"/>
  <c r="F21" i="1" s="1"/>
  <c r="G21" i="1" s="1"/>
  <c r="I106" i="9"/>
  <c r="I111" i="9" s="1"/>
  <c r="C129" i="8"/>
  <c r="I133" i="6"/>
  <c r="I134" i="6" s="1"/>
  <c r="I135" i="6" s="1"/>
  <c r="F129" i="6"/>
  <c r="I129" i="6" s="1"/>
  <c r="D17" i="1"/>
  <c r="F17" i="1" s="1"/>
  <c r="G17" i="1" s="1"/>
  <c r="I108" i="10"/>
  <c r="I113" i="10" s="1"/>
  <c r="C129" i="2" l="1"/>
  <c r="F129" i="2" s="1"/>
  <c r="I129" i="2" s="1"/>
  <c r="I116" i="10"/>
  <c r="I110" i="9"/>
  <c r="I114" i="9"/>
  <c r="I112" i="10"/>
  <c r="F129" i="8"/>
  <c r="I129" i="8" s="1"/>
  <c r="D18" i="1"/>
  <c r="F18" i="1" s="1"/>
  <c r="G18" i="1" s="1"/>
  <c r="D13" i="1" l="1"/>
  <c r="F13" i="1" s="1"/>
  <c r="G13" i="1" s="1"/>
  <c r="I117" i="10"/>
  <c r="I127" i="10" s="1"/>
  <c r="I128" i="10" s="1"/>
  <c r="I136" i="10" s="1"/>
  <c r="I137" i="10" s="1"/>
  <c r="I138" i="10" s="1"/>
  <c r="I115" i="9"/>
  <c r="I125" i="9" s="1"/>
  <c r="I126" i="9" s="1"/>
  <c r="I134" i="9" s="1"/>
  <c r="I135" i="9" s="1"/>
  <c r="I136" i="9" s="1"/>
  <c r="C132" i="10" l="1"/>
  <c r="F132" i="10" s="1"/>
  <c r="I132" i="10" s="1"/>
  <c r="C130" i="9"/>
  <c r="D19" i="1" s="1"/>
  <c r="F19" i="1" s="1"/>
  <c r="D20" i="1" l="1"/>
  <c r="F20" i="1" s="1"/>
  <c r="F23" i="1" s="1"/>
  <c r="F30" i="1" s="1"/>
  <c r="I30" i="1" s="1"/>
  <c r="F130" i="9"/>
  <c r="I130" i="9" s="1"/>
  <c r="G19" i="1"/>
  <c r="G20" i="1" l="1"/>
  <c r="G23" i="1" s="1"/>
</calcChain>
</file>

<file path=xl/sharedStrings.xml><?xml version="1.0" encoding="utf-8"?>
<sst xmlns="http://schemas.openxmlformats.org/spreadsheetml/2006/main" count="2621" uniqueCount="418">
  <si>
    <t>COMPANHIA DOCAS DO CEARÁ - CDC</t>
  </si>
  <si>
    <t>DIRETORIA DE ADMINISTRAÇÃO E FINANÇAS - DIAFIN</t>
  </si>
  <si>
    <t>COORDENADORIA DE COMPRAS E LICITAÇÕES - CODCOL</t>
  </si>
  <si>
    <t>PROCESSO Nº 50900.001294/2023-16</t>
  </si>
  <si>
    <t>PLANILHA DE CUSTOS E FORMAÇÃO DE PREÇOS</t>
  </si>
  <si>
    <t>RESUMO</t>
  </si>
  <si>
    <t>MÃO DE OBRA</t>
  </si>
  <si>
    <t>Item</t>
  </si>
  <si>
    <t>Posto</t>
  </si>
  <si>
    <t>Custo Mensal por Posto (R$)</t>
  </si>
  <si>
    <t>Quantidade de Postos</t>
  </si>
  <si>
    <t>Valor Total  Mensal  (R$)</t>
  </si>
  <si>
    <t>Valor Total  Anual  (R$)</t>
  </si>
  <si>
    <t>TX + LC = 7,52%</t>
  </si>
  <si>
    <t>1.1</t>
  </si>
  <si>
    <t>Coordenador de Terceirizados</t>
  </si>
  <si>
    <t>1.2</t>
  </si>
  <si>
    <t>Encarregado de Turma</t>
  </si>
  <si>
    <t>1.3</t>
  </si>
  <si>
    <t>Servente de limpeza - área Interna</t>
  </si>
  <si>
    <t>1.4</t>
  </si>
  <si>
    <t xml:space="preserve">Servente de limpeza - área Externa </t>
  </si>
  <si>
    <t>1.5</t>
  </si>
  <si>
    <t>Copeiragem</t>
  </si>
  <si>
    <t>1.6</t>
  </si>
  <si>
    <t>1.7</t>
  </si>
  <si>
    <t>Recepção</t>
  </si>
  <si>
    <t>1.8</t>
  </si>
  <si>
    <t>Portaria 24h - Diurno</t>
  </si>
  <si>
    <t>1.9</t>
  </si>
  <si>
    <t>Portaria 24h - Noturno</t>
  </si>
  <si>
    <t>1.10</t>
  </si>
  <si>
    <t>Motorista "B" - 01 a 09 Lugares</t>
  </si>
  <si>
    <t>VALOR TOTAL DE MÃO DE OBRA</t>
  </si>
  <si>
    <t>MATERIAIS DE LIMPEZA</t>
  </si>
  <si>
    <t>FERRAMENTAS</t>
  </si>
  <si>
    <t>EPI</t>
  </si>
  <si>
    <t>MATERIAIS PARA COPA</t>
  </si>
  <si>
    <t xml:space="preserve">VALOR TOTAL DE MATERIAIS </t>
  </si>
  <si>
    <t>VALOR GLOBAL DO ITEM 01</t>
  </si>
  <si>
    <t>COORDENADOR DE SERVIÇOS TERCEIRIZADOS</t>
  </si>
  <si>
    <t>Nº do Processo</t>
  </si>
  <si>
    <t>50900.001294/2023-16</t>
  </si>
  <si>
    <t>Licitação Nº</t>
  </si>
  <si>
    <t>DISCRIMINAÇÃO DOS SERVIÇOS</t>
  </si>
  <si>
    <t>A</t>
  </si>
  <si>
    <t>Data de apresentação (dia/mês/ano)</t>
  </si>
  <si>
    <t>B</t>
  </si>
  <si>
    <t>Município/UF</t>
  </si>
  <si>
    <t>FORTALEZA/CE</t>
  </si>
  <si>
    <t>C</t>
  </si>
  <si>
    <t>Ano Acordo, Convenção ou Sentença Normativa em Dissídio Coletivo</t>
  </si>
  <si>
    <t>CCT Nº CE000508/2023 - SEEACONCE x SEACEC e 1º Termo Aditivo Nº CE000127/2024</t>
  </si>
  <si>
    <t>D</t>
  </si>
  <si>
    <t>Número de Meses da Execução Contratual</t>
  </si>
  <si>
    <t>12 (Doze) Meses</t>
  </si>
  <si>
    <t>Tipo de Serviço</t>
  </si>
  <si>
    <t>Unidade de Medida</t>
  </si>
  <si>
    <t xml:space="preserve">   Quantidade total a Contratar (em função de unidade de medida)</t>
  </si>
  <si>
    <t>Posto de serviço</t>
  </si>
  <si>
    <t>MÓDULO DE MÃO-DE-OBRA VINCULADA À EXECUÇÃO CONTRATUAL UNIDADE DE MEDIDA – TIPOS E QUANTIDADES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</si>
  <si>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</si>
  <si>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</si>
  <si>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</si>
  <si>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</si>
  <si>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1º de janeiro</t>
  </si>
  <si>
    <t>CBO</t>
  </si>
  <si>
    <t>4101-05</t>
  </si>
  <si>
    <t>MÓDULO 1</t>
  </si>
  <si>
    <t>Composição da Remuneração</t>
  </si>
  <si>
    <t>%</t>
  </si>
  <si>
    <t>Valor (R$)</t>
  </si>
  <si>
    <t>Salário base</t>
  </si>
  <si>
    <t>Adicional de Periculosidade</t>
  </si>
  <si>
    <t>TOTAL MÓDULO 1</t>
  </si>
  <si>
    <t>MÓDULO 2 - ENCARGOS E BENEFÍCIOS ANUAIS, MENSAIS E DIÁRIOS</t>
  </si>
  <si>
    <t>2.1</t>
  </si>
  <si>
    <t>Submódulo 2.1 - 13º (décimo terceiro) Salário, Férias e Adicional de Férias</t>
  </si>
  <si>
    <t>13º (décimo terceiro) Salário</t>
  </si>
  <si>
    <t>Férias e Adicional de Férias</t>
  </si>
  <si>
    <t>Total Submódulo 2.1</t>
  </si>
  <si>
    <t>2.2</t>
  </si>
  <si>
    <t>Submódulo 2.2 - GPS, FGTS e outras contribuições</t>
  </si>
  <si>
    <t>INSS</t>
  </si>
  <si>
    <t>Salário Educação</t>
  </si>
  <si>
    <t>GIIL/RAT (SAT)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</si>
  <si>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</si>
  <si>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</si>
  <si>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</si>
  <si>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</si>
  <si>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</si>
  <si>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</si>
  <si>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</si>
  <si>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</si>
  <si>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</si>
  <si>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t>Total Submódulo 2.2</t>
  </si>
  <si>
    <t>2.3</t>
  </si>
  <si>
    <t>Submódulo 2.3 - Benefícios Mensais e Diários</t>
  </si>
  <si>
    <t>Referência</t>
  </si>
  <si>
    <t>Auxílio Alimentação (22 dias)</t>
  </si>
  <si>
    <t>Auxílio Saúde</t>
  </si>
  <si>
    <t xml:space="preserve">Auxílio Funeral/Seguro de vida </t>
  </si>
  <si>
    <t xml:space="preserve">Auxílio Creche </t>
  </si>
  <si>
    <t>Cesta Básica</t>
  </si>
  <si>
    <t>Total Submódulo 2.3</t>
  </si>
  <si>
    <t>Quadro-Resumo do Módulo 2 - Encargos e Benefícios Anuais, Mensais e Diários</t>
  </si>
  <si>
    <t>13º (décimo terceiro) Salário, Férias e Adicional de Férias</t>
  </si>
  <si>
    <t>GPS, FGTS e outras contribuições</t>
  </si>
  <si>
    <t>Benefícios Mensais e Diários</t>
  </si>
  <si>
    <t>TOTAL MÓDULO 2</t>
  </si>
  <si>
    <t>MÓDULO 3 - PROVISÃO PARA RESCISÃO</t>
  </si>
  <si>
    <t>3.1</t>
  </si>
  <si>
    <t>Provisão para Rescisão</t>
  </si>
  <si>
    <t>Aviso Prévio Indenizado</t>
  </si>
  <si>
    <t>Incidência do FGTS sobre o Aviso Prévio Indenizado</t>
  </si>
  <si>
    <t xml:space="preserve">Multa do FGTS e Contribuição Social sobre o Aviso Prévio Indenizado </t>
  </si>
  <si>
    <t>Aviso Prévio Trabalhado</t>
  </si>
  <si>
    <t>Incidência dos encargos do submódulo 2.2 sobre o Aviso Prévio Trabalhado</t>
  </si>
  <si>
    <t>Multa do FGTS e Contribuição Social sobre o Aviso Prévio Trabalhado</t>
  </si>
  <si>
    <t>TOTAL MÓDULO 3</t>
  </si>
  <si>
    <t>MÓDULO 4 - CUSTO DE REPOSIÇÃO DO PROFISSIONAL AUSENTE</t>
  </si>
  <si>
    <t>4.1</t>
  </si>
  <si>
    <t>Submódulo 4.1 - Ausências Legais</t>
  </si>
  <si>
    <t>Ausências Legais</t>
  </si>
  <si>
    <t>Licença Paternidade</t>
  </si>
  <si>
    <t>Ausência por Acidente de Trabalho</t>
  </si>
  <si>
    <t>Afastamento Maternidade</t>
  </si>
  <si>
    <t>Ausências por Doença</t>
  </si>
  <si>
    <t>Total Submódulo 4.1</t>
  </si>
  <si>
    <t>4.2</t>
  </si>
  <si>
    <t>Submódulo 4.2 - Intervalo para repouso/alimentação</t>
  </si>
  <si>
    <t>Intrajornada</t>
  </si>
  <si>
    <t>Total Submódulo 4.2</t>
  </si>
  <si>
    <t>Quadro-Resumo do Módulo 4 - Custo de Reposição do Profissional Ausente</t>
  </si>
  <si>
    <t>TOTAL MÓDULO 4</t>
  </si>
  <si>
    <t>MÓDULO 5 - INSUMOS DIVERSOS</t>
  </si>
  <si>
    <t>Insumos Diversos</t>
  </si>
  <si>
    <t>Uniformes</t>
  </si>
  <si>
    <t>Materiais</t>
  </si>
  <si>
    <t>Equipamentos</t>
  </si>
  <si>
    <t>TOTAL MÓDULO 5</t>
  </si>
  <si>
    <t>MÓDULO 6 - CUSTOS INDIRETOS, TRIBUTOS E LUCRO</t>
  </si>
  <si>
    <t>Custos Indiretos, Tributos e Lucro</t>
  </si>
  <si>
    <t xml:space="preserve">Custos Indiretos </t>
  </si>
  <si>
    <t xml:space="preserve">Lucro </t>
  </si>
  <si>
    <t>CÁLCULO POR DENTRO</t>
  </si>
  <si>
    <t>Tributos</t>
  </si>
  <si>
    <t>c.1</t>
  </si>
  <si>
    <t>Tributos Federais</t>
  </si>
  <si>
    <t>c.1.1</t>
  </si>
  <si>
    <t>PIS</t>
  </si>
  <si>
    <t>c.1.2</t>
  </si>
  <si>
    <t>COFINS</t>
  </si>
  <si>
    <t>c.2</t>
  </si>
  <si>
    <t xml:space="preserve">Tributos Estaduais </t>
  </si>
  <si>
    <t>c.3</t>
  </si>
  <si>
    <t xml:space="preserve">Tributos Municipais </t>
  </si>
  <si>
    <t>c.3.1</t>
  </si>
  <si>
    <t>ISSQN</t>
  </si>
  <si>
    <t>TOTAL MÓDULO 6</t>
  </si>
  <si>
    <t>QUADRO-RESUMO DO CUSTO ESTIMADO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</si>
  <si>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</si>
  <si>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</si>
  <si>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</si>
  <si>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</si>
  <si>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</si>
  <si>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</si>
  <si>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</t>
  </si>
  <si>
    <t>Módulo 6 - Custos Indiretos, Tributos e Lucro</t>
  </si>
  <si>
    <t>Valor Total por Empregado</t>
  </si>
  <si>
    <t>QUADRO-RESUMO DO VALOR ESTIMADO MENSAL DOS SERVIÇOS</t>
  </si>
  <si>
    <t>Tipo de Serviço (A)</t>
  </si>
  <si>
    <t>Valor Proposto por Empregado (B)</t>
  </si>
  <si>
    <t>Qtde. de Empregados por Posto (C)</t>
  </si>
  <si>
    <t>Valor Proposto do Posto (D) = (B) x (C)</t>
  </si>
  <si>
    <t>Qtde. de Postos (E)</t>
  </si>
  <si>
    <t>Valor Total do Serviço (F) = (D) x (E)</t>
  </si>
  <si>
    <t>QUADRO-DEMONSTRATIVO DO VALOR GLOBAL ESTIMADO DA PROPOSTA</t>
  </si>
  <si>
    <t>Descrição</t>
  </si>
  <si>
    <t>Valor proposto por unidade de medida</t>
  </si>
  <si>
    <t>Valor mensal estimado do serviço</t>
  </si>
  <si>
    <t>Valor global estimado da proposta (Valor mensal do serviço multiplicado pelo número de meses do contrato)</t>
  </si>
  <si>
    <t>ENCARREGADO</t>
  </si>
  <si>
    <t>SERVENTE DE LIMPEZA - ÁREA INTERNA</t>
  </si>
  <si>
    <t>5143-20</t>
  </si>
  <si>
    <t>SERVENTE DE LIMPEZA - ÁREA EXTERNA</t>
  </si>
  <si>
    <t>COPEIRA</t>
  </si>
  <si>
    <t>5134-25</t>
  </si>
  <si>
    <t>RECEPCIONISTA</t>
  </si>
  <si>
    <t>4221-05</t>
  </si>
  <si>
    <t>PORTEIRO 12X36 - DIURNO</t>
  </si>
  <si>
    <t>5174-10</t>
  </si>
  <si>
    <t>Auxílio Alimentação (15 dias)</t>
  </si>
  <si>
    <t>Inrervalo intrajornada</t>
  </si>
  <si>
    <t>PORTEIRO 12X36 - NOTURNO</t>
  </si>
  <si>
    <t>Adicional noturno</t>
  </si>
  <si>
    <t>MOTORISTA B - 01 A 09 LUGARES</t>
  </si>
  <si>
    <t>CCT Nº CE000586/2023 - SEACEC x SINTRO - 1º Termo Aditivo Nº CE000229/2024</t>
  </si>
  <si>
    <t>7823-05</t>
  </si>
  <si>
    <t>Diárias (03 Unidades)</t>
  </si>
  <si>
    <t>MATERIAL DE LIMPEZA</t>
  </si>
  <si>
    <t>ITEM</t>
  </si>
  <si>
    <t>ESPECIFICAÇÃO</t>
  </si>
  <si>
    <t>UNIDADE</t>
  </si>
  <si>
    <t>QUANT ANUAL</t>
  </si>
  <si>
    <t>VALOR UNIT (R$)</t>
  </si>
  <si>
    <t>VALOR TOTAL (R$)</t>
  </si>
  <si>
    <t>Embalagem 1L</t>
  </si>
  <si>
    <t>Embalagem 5L</t>
  </si>
  <si>
    <t>Und</t>
  </si>
  <si>
    <t>Frasco 500ml</t>
  </si>
  <si>
    <t>Fardo 14 pacotes</t>
  </si>
  <si>
    <t>Frasco 200ml</t>
  </si>
  <si>
    <t>Fardo com 8 rolos</t>
  </si>
  <si>
    <t>Fardo 1000 folhas</t>
  </si>
  <si>
    <t>Embalagem 500g</t>
  </si>
  <si>
    <t xml:space="preserve">Pacote 100 Unid </t>
  </si>
  <si>
    <t>Pacote 100 Unid</t>
  </si>
  <si>
    <t>Kit com 3 Und</t>
  </si>
  <si>
    <t>kg</t>
  </si>
  <si>
    <t>Par</t>
  </si>
  <si>
    <t>Cinto de segurança paraquedista 5 pontos com talabarte ABS</t>
  </si>
  <si>
    <t>MATERIAL PARA COPA</t>
  </si>
  <si>
    <t>Embalagem 1Kg</t>
  </si>
  <si>
    <t>Embalagem 100ml</t>
  </si>
  <si>
    <t>Embalagem 400g</t>
  </si>
  <si>
    <t>Embalagem 250g</t>
  </si>
  <si>
    <t>Caixa c/ 10 sachês</t>
  </si>
  <si>
    <t>Pacote c/ 50 unid</t>
  </si>
  <si>
    <t>Caixa c/ 100 unid</t>
  </si>
  <si>
    <t xml:space="preserve">Rolo de 7,5m x 30cm </t>
  </si>
  <si>
    <t>Rolo de 100m x 28cm</t>
  </si>
  <si>
    <t>Kg</t>
  </si>
  <si>
    <t>VALOR GLOBAL DOS MATERIAIS, FERRAMENTAS E EPI</t>
  </si>
  <si>
    <t>VALOR UNIT</t>
  </si>
  <si>
    <t>VALOR TOTAL</t>
  </si>
  <si>
    <t>Calça tipo alfaiataria, na cor preta, em tecido do tipo Oxford de boa qualidade.</t>
  </si>
  <si>
    <t>Camisa na cor cinza claro, azul claro ou branca, com um bolso superior, gola com entretela, em tecido fino de boa qualidade e apropriado para o clima quente, sem brilho, com mangas curtas, para homem e com mangas ¾ para mulheres, em tecido do tipo Grafil ou similar, ou outro composto de 65% de poliéster e 35% de algodão, próprio para camisaria, com a logo da Contratada bordada no lado superior esquerdo, com a identificação da empresa Contratada.</t>
  </si>
  <si>
    <t>Sapato. Para Homem: sapato tipo esporte fino, preto com ou sem cadarço, de couro, solado de borracha antiderrapante, de boa qualidade, marca Francoop, Picadilly, Beira Rio, Dakota ou similar. Para Mulher: sapato tipo mocassim, em couro, na cor preta, com solado de borracha antiderrapante, de boa qualidade, marca Francoop, Picadilly, Beira Rio, Dakota ou similar.</t>
  </si>
  <si>
    <t>PAR</t>
  </si>
  <si>
    <t>Meias pretas em tecido 60% algodão, 39% poliamida e 1% elastano, cor preta, de boa qualidade, marca Lupo ou similar.</t>
  </si>
  <si>
    <t>VALOR TOTAL POR EMPREGADO</t>
  </si>
  <si>
    <t>Calça comprida com elástico para mulheres, e com elástico e cordão para homens, em gabardine, na cor azul Royal.</t>
  </si>
  <si>
    <t>Camisa tipo bata (scrub), com pequeno decote em V, em gabardine, na mesma cor da calça, com dois bolsos grandes frontais, na parte inferior, com a logo da Contratada impressa, no lado superior esquerdo, e, nas costas a palavra “SERVENTE DE LIMPEZA” impressa.</t>
  </si>
  <si>
    <t>Meia em algodão tipo soquete, na cor branca, de boa qualidade.</t>
  </si>
  <si>
    <t>Calça comprida, na cor azul Royal, em tecido do tipo Oxford de boa qualidade</t>
  </si>
  <si>
    <t>Blusa de gola esporte, no mesmo tecido e cor da calça, com abotoamento frontal azul, mangas curtas, um bolso frontal na lateral inferior direita, com a logo da Contratada bordada, no lado superior esquerdo.</t>
  </si>
  <si>
    <t>Avental no mesmo tecido e cor da calça, forrado ou hipermeabilizado, e bolso grande frontal, para uso no manuseio de alimentos e durante a lavagem de louças.</t>
  </si>
  <si>
    <t>Rede em filó para uso sobre coque como prendedor de cabelos, com laço, na cor preta, de boa qualidade, para mulheres.</t>
  </si>
  <si>
    <t>Sapato em couro, na cor preta, do tipo mocassim ou tipo scarpin, com salto até 3 cm, com proteção antiderrapante no solado.</t>
  </si>
  <si>
    <t>Meia social 3/4, na cor preta, de boa qualidade.</t>
  </si>
  <si>
    <t>Calça social em estilo alfaiataria, de cor preta, com tecido do tipo Oxford de boa qualidade</t>
  </si>
  <si>
    <t>Camisa branca social, gola com entretela, em tecido fino de boa qualidade e apropriado para o clima quente, sem brilho, sem manga quando recepcionista feminino, em tecido do tipo Grafil ou similar ou outro composto de 65% de poliéster e 35% de algodão, próprio para camisaria.</t>
  </si>
  <si>
    <t>Blazer da mesma cor da calça, em estilo alfaiataria, forrado internamente, inclusive na manga, com mangas compridas, em tecido do tipo Oxford, com a logo da Contratada bordada no lado superior esquerdo.</t>
  </si>
  <si>
    <t>Sapato. Para mulher: tipo scarpin, preto, salto baixo ou alto (ser dez cm de salto, com plataforma). Para homem: tipo esporte fino com ou sem cadarço, de couro, solado de borracha. De boa qualidade, marca Francoop, Picadilly, Beira Rio, Dakota ou similar.</t>
  </si>
  <si>
    <t>Motoqueiro</t>
  </si>
  <si>
    <t>MOTOQUEIRO</t>
  </si>
  <si>
    <t>5191-10</t>
  </si>
  <si>
    <t>CCT Nº CE000762/2023 - SEACEC x SINDMOTOS - 1º Termo Aditivo Nº CE000394/2024</t>
  </si>
  <si>
    <t>Sapato tipo tênis (botina) ou outro apropriado para serviços com uso de água e em piso pavimentado em paralelepípedo, na cor preta, em couro, solado baixo de borracha antiderrapante com palmilha antibacteriana. Para as mulheres poderá ser adotado o sapato tipo mocassim, em couro, com sola de borracha antiderrapante e palmilha antibacteriana.</t>
  </si>
  <si>
    <t>Meias finas 3/4, de boa qualidade, na cor preta, de boa qualidade, marca Trifill ou similar, para mulher e em tecido 60% algodão, 39% poliamida e 1% elastano, cor preta, de boa qualidade, marca Lupo ou similar, para homem.</t>
  </si>
  <si>
    <t>Dragão</t>
  </si>
  <si>
    <t>Econômico</t>
  </si>
  <si>
    <t>Bralimpia</t>
  </si>
  <si>
    <t>Agex</t>
  </si>
  <si>
    <t>Glade</t>
  </si>
  <si>
    <t>Ypê</t>
  </si>
  <si>
    <t>Bompack</t>
  </si>
  <si>
    <t>Di Francis</t>
  </si>
  <si>
    <t>Assolan</t>
  </si>
  <si>
    <t>Esfrebom</t>
  </si>
  <si>
    <t>Facilita</t>
  </si>
  <si>
    <t>Veja</t>
  </si>
  <si>
    <t>Audax</t>
  </si>
  <si>
    <t>Luxo Ipel</t>
  </si>
  <si>
    <t>Limpa Fácil</t>
  </si>
  <si>
    <t>Solis Premium</t>
  </si>
  <si>
    <t>Sany</t>
  </si>
  <si>
    <t>Duna</t>
  </si>
  <si>
    <t>Ala</t>
  </si>
  <si>
    <t>By Brilhy</t>
  </si>
  <si>
    <t>Dokapack</t>
  </si>
  <si>
    <t>Docapack</t>
  </si>
  <si>
    <t>Porto Pel</t>
  </si>
  <si>
    <t>Tramontina</t>
  </si>
  <si>
    <t>Ibirá</t>
  </si>
  <si>
    <t>Marluvas</t>
  </si>
  <si>
    <t>Plastcor</t>
  </si>
  <si>
    <t>Vonder</t>
  </si>
  <si>
    <t>Volk</t>
  </si>
  <si>
    <t>Delta plus</t>
  </si>
  <si>
    <t>sem marca</t>
  </si>
  <si>
    <t>ser marca</t>
  </si>
  <si>
    <t>Pindorama</t>
  </si>
  <si>
    <t>Zero Cal</t>
  </si>
  <si>
    <t>Fortaleza</t>
  </si>
  <si>
    <t>Pilão</t>
  </si>
  <si>
    <t>Dr.Oetker</t>
  </si>
  <si>
    <t>Santepel</t>
  </si>
  <si>
    <t>Gina</t>
  </si>
  <si>
    <t>Wyda</t>
  </si>
  <si>
    <t>Nossa Fruta</t>
  </si>
  <si>
    <t>Ácido muriático</t>
  </si>
  <si>
    <t>Água sanitária</t>
  </si>
  <si>
    <t>Álcool etílico hidratado 70% INPM</t>
  </si>
  <si>
    <t>Balde de 30L com alça</t>
  </si>
  <si>
    <t>Balde espremedor doblô mínimo 30L</t>
  </si>
  <si>
    <t>Desinfetante, uso geral, com ação bactericida e germicida - lavanda</t>
  </si>
  <si>
    <t>Desodorizador de ambiente aerossol 360ml - lavanda</t>
  </si>
  <si>
    <t>Detergente lava louças líquido - neutro</t>
  </si>
  <si>
    <t>Escova lava roupa oval plástica</t>
  </si>
  <si>
    <t>Escova sanitária plástica sem suporte</t>
  </si>
  <si>
    <t>Esponja de lã de aço, pacote 60g com 8 unidades</t>
  </si>
  <si>
    <t>Esponja dupla face multiuso</t>
  </si>
  <si>
    <r>
      <t xml:space="preserve">Flanela </t>
    </r>
    <r>
      <rPr>
        <sz val="10"/>
        <rFont val="Calibri"/>
        <family val="2"/>
        <charset val="1"/>
      </rPr>
      <t>40x60cm, 100% algodão</t>
    </r>
  </si>
  <si>
    <t>Limpa vidros</t>
  </si>
  <si>
    <t>Limpador multiuso</t>
  </si>
  <si>
    <t>Lustra móvel</t>
  </si>
  <si>
    <t>Mop úmido completo, cabeleira ponta dobrada, cinta e cabo 1,5m</t>
  </si>
  <si>
    <t xml:space="preserve">Mop úmido refil, cabeleira ponta dobrada e cinta </t>
  </si>
  <si>
    <t>Mop pó completo, cabeleira 60cm, suporte e cabo de 1,5m</t>
  </si>
  <si>
    <t>Mop pó refil, cabeleira 60cm</t>
  </si>
  <si>
    <t>Mop pó completo, cabeleira 80cm, suporte e cabo de 1,5m</t>
  </si>
  <si>
    <t>Mop pó refil, cabeleira 80cm</t>
  </si>
  <si>
    <t>Pano de chão alvejado mínimo 50x70cm</t>
  </si>
  <si>
    <t>Papel higiênico folha dupla 300m</t>
  </si>
  <si>
    <t>Papel higiênico folha simples 300m</t>
  </si>
  <si>
    <t>Pedra sanitária 25g - lavanda</t>
  </si>
  <si>
    <t>Placa sinalizadora "Piso Molhado"</t>
  </si>
  <si>
    <t>Polidor de alumínio</t>
  </si>
  <si>
    <t>Papel toalha interfolha, dimensões 23x21cm, com 1000 folhas</t>
  </si>
  <si>
    <t>Rodo de borracha 40cm, base de plástico e cabo plastificado</t>
  </si>
  <si>
    <t>Rodo de borracha 60cm, com base de plástico e cabo plastificado</t>
  </si>
  <si>
    <t>Rodo limpa vidros combinado, dimensões 25x50cm, com cabo</t>
  </si>
  <si>
    <t>Sabonete líquido refil 800ml</t>
  </si>
  <si>
    <t>Sabão em pasta neutro</t>
  </si>
  <si>
    <t>Sabão em pó</t>
  </si>
  <si>
    <t>Sabonete líquido perolado - erva doce</t>
  </si>
  <si>
    <t>Saco plástico para lixo 100L azul</t>
  </si>
  <si>
    <t>Saco plástico para lixo 100L preto</t>
  </si>
  <si>
    <t>Saco refil para aspirador de pó capacidade 20L</t>
  </si>
  <si>
    <t>Tela odorizante para mictório</t>
  </si>
  <si>
    <t>Trapo de malha costurado</t>
  </si>
  <si>
    <t>Vassoura de pelo sintético 30cm, base de plástico e cabo plastificado</t>
  </si>
  <si>
    <t>Vassoura gari nylon 60cm, base de plástico, com cabo</t>
  </si>
  <si>
    <t>Ciscador (vassoura metálica) com cabo, 22 dentes</t>
  </si>
  <si>
    <t>Enxada larga 1.5, com cabo torneado</t>
  </si>
  <si>
    <t>Facão para mato 18"</t>
  </si>
  <si>
    <t>Foice roçadeira, cabo de madeira de 110cm</t>
  </si>
  <si>
    <t>Mangueira trançada 3/4, transparente, comprimento 100m</t>
  </si>
  <si>
    <t>Mangueira trançada 3/4, transparente, comprimento 50m</t>
  </si>
  <si>
    <t>Pá quadrada, cabo de madeira, 71cm</t>
  </si>
  <si>
    <t>Bota de PVC cano médio preta</t>
  </si>
  <si>
    <t>Capacete de segurança classe B com carneira</t>
  </si>
  <si>
    <t>Capa de chuva com capuz forrada</t>
  </si>
  <si>
    <t>Luva de PVC cano médio (36 cm) palma áspera</t>
  </si>
  <si>
    <t>Luva nitrílica antiderrapante</t>
  </si>
  <si>
    <t>Luva de couro vaqueta petroleira</t>
  </si>
  <si>
    <t>Máscara respiratória PFF3 com válvula</t>
  </si>
  <si>
    <t>Óculos de proteção escuro</t>
  </si>
  <si>
    <t>Protetor Auricular plug</t>
  </si>
  <si>
    <t>Açúcar cristal</t>
  </si>
  <si>
    <t>Adoçante líquido sucralose</t>
  </si>
  <si>
    <t>Biscoito de leite tipo Maria ou maisena</t>
  </si>
  <si>
    <t>Biscoito salgado tipo Cream Cracker</t>
  </si>
  <si>
    <t>Café tipo superior, embalagem à vácuo</t>
  </si>
  <si>
    <t>Chá de boldo</t>
  </si>
  <si>
    <t>Chá de camomila</t>
  </si>
  <si>
    <t>Chá de erva doce</t>
  </si>
  <si>
    <t>Chá de hortelã</t>
  </si>
  <si>
    <t>Guardanapo folha simples 24x22cm</t>
  </si>
  <si>
    <t>Palito de dente de madeira</t>
  </si>
  <si>
    <t>Papel Alumínio</t>
  </si>
  <si>
    <t>Papel filme pvc</t>
  </si>
  <si>
    <t>Polpa de Cajá 1Kg - 10 pacotes de 100g</t>
  </si>
  <si>
    <t>Polpa de Caju 1Kg - 10 pacotes de 100g</t>
  </si>
  <si>
    <t>Polpa de Goiaba 1Kg - 10 pacotes de 100g</t>
  </si>
  <si>
    <t>Polpa de Graviola 1Kg - 10 pacotes de 100g</t>
  </si>
  <si>
    <t>Polpa de Acerola 1Kg - 10 pacotes de 100g</t>
  </si>
  <si>
    <t>MARCA*</t>
  </si>
  <si>
    <t xml:space="preserve">Protetor solar profisssional FPS 60 </t>
  </si>
  <si>
    <t>Nutriex</t>
  </si>
  <si>
    <t>Embalagem 120ml</t>
  </si>
  <si>
    <t>QUANT</t>
  </si>
  <si>
    <t>Relógio de ponto</t>
  </si>
  <si>
    <t>IDCLASS BIO PROX ASK 671</t>
  </si>
  <si>
    <t>EQUIPAMENTOS</t>
  </si>
  <si>
    <t>VALOR MENSAL POR EMPREGADO</t>
  </si>
  <si>
    <t>Manguito UV Manga Longa FPS 50++ Encaixe Dedo</t>
  </si>
  <si>
    <t>Capacete para motociclista com certificação Inmetro, Modular/escamoteável, Viseira cristal em policarbonato, Viseira em dupla curvatura em 2mm com tratamento antirrisco, Sistema rápido de troca de viseiras, Borracheiras removíveis, Tecido antialérgico, Cor preta</t>
  </si>
  <si>
    <t>DEPRECIAÇÃO** 20% a.a.</t>
  </si>
  <si>
    <t>MATERIAIS, FERRAMENTAS E EPI (SOB DEMANDA)</t>
  </si>
  <si>
    <t>Joelheira e cotoveleira articulada para motociclista</t>
  </si>
  <si>
    <t>ITEM 01 - CONTRATAÇÃO DO SERVIÇO DE LIMPEZA E APOIO ADMINISTRATIVO (COPEIRAGEM, RECEPÇÃO, PORTARIA, MOTORISTA E MOTOQUEIRO) PARA A COMPANHIA DOCAS DO CEARÁ</t>
  </si>
  <si>
    <t>*Os sindicatos acima indicados não são de utilização obrigatória pelos licitantes, mas, ao longo da execução contratual, sempre se exigirá o cumprimento dos acordos, dissídios ou convenções coletivas adotados por cada licitante/contratado.</t>
  </si>
  <si>
    <t>INSTRUMENTOS COLETIVOS DE TRABALHO UTILIZADOS COMO REFERÊNCIA*:</t>
  </si>
  <si>
    <t>Pá plástica para lixo, com cabo 80cm</t>
  </si>
  <si>
    <t>Saco plástico para lixo 30L preto</t>
  </si>
  <si>
    <t>Vassoura piaçava de nylon 21cm, base de plástico, com cabo</t>
  </si>
  <si>
    <t>Transporte (26 dias - Tarifa R$ 4,50)</t>
  </si>
  <si>
    <t>Férias (Provisionado no submódulo 2.1B)</t>
  </si>
  <si>
    <t>Transporte (22 dias - Tarifa R$ 4,50)</t>
  </si>
  <si>
    <t>Transporte (15 dias - Tarifa R$ 4,50)</t>
  </si>
  <si>
    <t>Transporte (15 dias  - Tarifa R$ 4,50)</t>
  </si>
  <si>
    <t>Adicional de hora extra mensal noturna</t>
  </si>
  <si>
    <t>1) CCT Nº CE000508/2023 - SEEACONCE x SEACEC E 1º TERMO ADITIVO Nº CE000127/2024</t>
  </si>
  <si>
    <t>2) CCT Nº CE000586/2023 - SEACEC x SINTRO - 1º TERMO ADITIVO Nº CE000229/2024</t>
  </si>
  <si>
    <t>3) CCT Nº CE000762/2023 - SEACEC x SINDMOTOS - 1º TERMO ADITIVO Nº CE000394/2024</t>
  </si>
  <si>
    <t>UNIFORME - COORDENADOR DE TERCEIRIZADOS, PORTEIRO E MOTORISTA</t>
  </si>
  <si>
    <t>UNIFORME - MOTOQUEIRO</t>
  </si>
  <si>
    <t>UNIFORME - ENCARREGADO DE TURMA E SERVENTE DE LIMPEZA INTERNA</t>
  </si>
  <si>
    <t>UNIFORME - SERVENTE DE LIMPEZA EXTERNA</t>
  </si>
  <si>
    <t>UNIFORME - COPEIRA</t>
  </si>
  <si>
    <t>UNIFORME - RECEPCIONISTA</t>
  </si>
  <si>
    <t>*As marcas indicadas acima são para referência, podendo o licitante informar em sua proposta qualquer marca que seja similar ou de melhor qualidade.</t>
  </si>
  <si>
    <r>
      <t xml:space="preserve">*A marca indicada acima é para referência, podendo o licitante informar em sua proposta qualquer marca que seja similar ou de melhor qualidade.
**A porcentagem de </t>
    </r>
    <r>
      <rPr>
        <b/>
        <sz val="10"/>
        <color rgb="FF000000"/>
        <rFont val="Calibri"/>
        <family val="2"/>
      </rPr>
      <t>DEPRECIAÇÃO</t>
    </r>
    <r>
      <rPr>
        <sz val="10"/>
        <color rgb="FF000000"/>
        <rFont val="Calibri"/>
        <family val="2"/>
      </rPr>
      <t xml:space="preserve"> não poderá ser alterada pelo licitante, sob pena de rejeição de sua proposta. Essa medida visa a garantir a isonomia na apresentação das propostas pelos participantes.</t>
    </r>
  </si>
  <si>
    <t>Vassoura de pelo sintético 40cm, base de plástico e cabo plastificado</t>
  </si>
  <si>
    <r>
      <t xml:space="preserve">Cesta Básica </t>
    </r>
    <r>
      <rPr>
        <sz val="9"/>
        <color theme="1"/>
        <rFont val="Calibri"/>
        <family val="2"/>
      </rPr>
      <t>(não será cotado conforme item 1.9 do apêndice de Especificações Técnicas)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</si>
</sst>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* #,##0.00\ ;&quot;-R$ &quot;* #,##0.00\ ;&quot; R$ &quot;* \-#\ ;@\ "/>
    <numFmt numFmtId="165" formatCode="* #,##0.00\ ;\-* #,##0.00\ ;* \-#\ ;@\ "/>
    <numFmt numFmtId="166" formatCode="&quot; R$&quot;* #,##0.00\ ;&quot;-R$&quot;* #,##0.00\ ;&quot; R$&quot;* \-#\ ;@\ "/>
    <numFmt numFmtId="167" formatCode="d/m/yyyy"/>
    <numFmt numFmtId="168" formatCode="d/mmm/yy"/>
    <numFmt numFmtId="169" formatCode="&quot; R$ &quot;* #,##0.00\ ;&quot; R$ &quot;* \(#,##0.00\);&quot; R$ &quot;* \-#\ ;@\ "/>
    <numFmt numFmtId="170" formatCode="0.000%"/>
    <numFmt numFmtId="171" formatCode="[$R$-416]\ #,##0.00;[Red]\-[$R$-416]\ #,##0.00"/>
  </numFmts>
  <fonts count="30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name val="Arial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0"/>
      <name val="Arial"/>
      <family val="2"/>
      <charset val="1"/>
    </font>
    <font>
      <b/>
      <u/>
      <sz val="12"/>
      <color rgb="FFFF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9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9"/>
      <color theme="1"/>
      <name val="Calibri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BDD7EE"/>
      </patternFill>
    </fill>
    <fill>
      <patternFill patternType="solid">
        <fgColor rgb="FFFFFF99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BDD7EE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DD7EE"/>
      </patternFill>
    </fill>
    <fill>
      <patternFill patternType="solid">
        <fgColor rgb="FFF2F2F2"/>
        <bgColor rgb="FFFFFFFF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rgb="FFF2F2F2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3">
    <xf numFmtId="0" fontId="0" fillId="0" borderId="0"/>
    <xf numFmtId="165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0" fontId="21" fillId="0" borderId="0"/>
    <xf numFmtId="0" fontId="21" fillId="0" borderId="0"/>
    <xf numFmtId="0" fontId="1" fillId="0" borderId="0"/>
    <xf numFmtId="0" fontId="21" fillId="0" borderId="0"/>
    <xf numFmtId="0" fontId="2" fillId="0" borderId="0"/>
    <xf numFmtId="9" fontId="21" fillId="0" borderId="0" applyBorder="0" applyProtection="0"/>
    <xf numFmtId="165" fontId="21" fillId="0" borderId="0" applyBorder="0" applyProtection="0"/>
    <xf numFmtId="0" fontId="28" fillId="0" borderId="0"/>
  </cellStyleXfs>
  <cellXfs count="220">
    <xf numFmtId="0" fontId="0" fillId="0" borderId="0" xfId="0"/>
    <xf numFmtId="0" fontId="1" fillId="0" borderId="0" xfId="0" applyFont="1" applyAlignment="1">
      <alignment vertical="center"/>
    </xf>
    <xf numFmtId="0" fontId="4" fillId="0" borderId="0" xfId="5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5" applyFont="1" applyAlignment="1">
      <alignment vertical="center"/>
    </xf>
    <xf numFmtId="0" fontId="1" fillId="0" borderId="0" xfId="5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9" fillId="0" borderId="4" xfId="2" applyFont="1" applyBorder="1" applyAlignment="1" applyProtection="1">
      <alignment horizontal="center" vertical="center" wrapText="1"/>
    </xf>
    <xf numFmtId="165" fontId="1" fillId="0" borderId="0" xfId="1" applyFont="1" applyBorder="1" applyAlignment="1" applyProtection="1">
      <alignment vertical="center"/>
    </xf>
    <xf numFmtId="164" fontId="9" fillId="0" borderId="6" xfId="2" applyFont="1" applyBorder="1" applyAlignment="1" applyProtection="1">
      <alignment horizontal="center" vertical="center" wrapText="1"/>
    </xf>
    <xf numFmtId="165" fontId="1" fillId="0" borderId="8" xfId="1" applyFont="1" applyBorder="1" applyAlignment="1" applyProtection="1">
      <alignment vertical="center"/>
    </xf>
    <xf numFmtId="0" fontId="6" fillId="3" borderId="10" xfId="0" applyFont="1" applyFill="1" applyBorder="1" applyAlignment="1">
      <alignment horizontal="center" vertical="center" wrapText="1"/>
    </xf>
    <xf numFmtId="164" fontId="6" fillId="3" borderId="11" xfId="2" applyFont="1" applyFill="1" applyBorder="1" applyAlignment="1" applyProtection="1">
      <alignment horizontal="center" vertical="center" wrapText="1"/>
    </xf>
    <xf numFmtId="165" fontId="1" fillId="0" borderId="0" xfId="0" applyNumberFormat="1" applyFont="1" applyAlignment="1">
      <alignment vertical="center"/>
    </xf>
    <xf numFmtId="166" fontId="9" fillId="0" borderId="6" xfId="2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21" fillId="0" borderId="0" xfId="8" applyAlignment="1">
      <alignment vertical="center"/>
    </xf>
    <xf numFmtId="0" fontId="21" fillId="0" borderId="0" xfId="6" applyAlignment="1">
      <alignment vertical="center"/>
    </xf>
    <xf numFmtId="0" fontId="13" fillId="0" borderId="3" xfId="8" applyFont="1" applyBorder="1" applyAlignment="1">
      <alignment horizontal="center" vertical="center"/>
    </xf>
    <xf numFmtId="0" fontId="12" fillId="4" borderId="3" xfId="8" applyFont="1" applyFill="1" applyBorder="1" applyAlignment="1">
      <alignment horizontal="center" vertical="center"/>
    </xf>
    <xf numFmtId="0" fontId="12" fillId="0" borderId="3" xfId="8" applyFont="1" applyBorder="1" applyAlignment="1">
      <alignment horizontal="center" vertical="center"/>
    </xf>
    <xf numFmtId="0" fontId="12" fillId="0" borderId="3" xfId="6" applyFont="1" applyBorder="1" applyAlignment="1">
      <alignment horizontal="center" vertical="center"/>
    </xf>
    <xf numFmtId="0" fontId="14" fillId="2" borderId="3" xfId="8" applyFont="1" applyFill="1" applyBorder="1" applyAlignment="1">
      <alignment horizontal="center" vertical="center"/>
    </xf>
    <xf numFmtId="10" fontId="12" fillId="0" borderId="3" xfId="6" applyNumberFormat="1" applyFont="1" applyBorder="1" applyAlignment="1">
      <alignment horizontal="center" vertical="center"/>
    </xf>
    <xf numFmtId="169" fontId="12" fillId="0" borderId="3" xfId="6" applyNumberFormat="1" applyFont="1" applyBorder="1" applyAlignment="1">
      <alignment horizontal="center" vertical="center"/>
    </xf>
    <xf numFmtId="164" fontId="12" fillId="0" borderId="3" xfId="3" applyFont="1" applyBorder="1" applyAlignment="1" applyProtection="1">
      <alignment horizontal="center" vertical="center"/>
    </xf>
    <xf numFmtId="169" fontId="14" fillId="2" borderId="3" xfId="6" applyNumberFormat="1" applyFont="1" applyFill="1" applyBorder="1" applyAlignment="1">
      <alignment horizontal="center" vertical="center"/>
    </xf>
    <xf numFmtId="0" fontId="0" fillId="2" borderId="3" xfId="8" applyFont="1" applyFill="1" applyBorder="1" applyAlignment="1">
      <alignment vertical="center"/>
    </xf>
    <xf numFmtId="170" fontId="14" fillId="2" borderId="3" xfId="6" applyNumberFormat="1" applyFont="1" applyFill="1" applyBorder="1" applyAlignment="1">
      <alignment horizontal="center" vertical="center"/>
    </xf>
    <xf numFmtId="10" fontId="12" fillId="0" borderId="3" xfId="10" applyNumberFormat="1" applyFont="1" applyBorder="1" applyAlignment="1" applyProtection="1">
      <alignment horizontal="center" vertical="center"/>
    </xf>
    <xf numFmtId="10" fontId="12" fillId="6" borderId="3" xfId="11" applyNumberFormat="1" applyFont="1" applyFill="1" applyBorder="1" applyAlignment="1" applyProtection="1">
      <alignment horizontal="center" vertical="center"/>
    </xf>
    <xf numFmtId="10" fontId="12" fillId="0" borderId="3" xfId="11" applyNumberFormat="1" applyFont="1" applyBorder="1" applyAlignment="1" applyProtection="1">
      <alignment horizontal="center" vertical="center"/>
    </xf>
    <xf numFmtId="0" fontId="14" fillId="2" borderId="3" xfId="8" applyFont="1" applyFill="1" applyBorder="1" applyAlignment="1">
      <alignment vertical="center"/>
    </xf>
    <xf numFmtId="10" fontId="14" fillId="2" borderId="3" xfId="6" applyNumberFormat="1" applyFont="1" applyFill="1" applyBorder="1" applyAlignment="1">
      <alignment horizontal="center" vertical="center"/>
    </xf>
    <xf numFmtId="164" fontId="14" fillId="2" borderId="3" xfId="3" applyFont="1" applyFill="1" applyBorder="1" applyAlignment="1" applyProtection="1">
      <alignment horizontal="center" vertical="center"/>
    </xf>
    <xf numFmtId="169" fontId="13" fillId="4" borderId="3" xfId="6" applyNumberFormat="1" applyFont="1" applyFill="1" applyBorder="1" applyAlignment="1">
      <alignment horizontal="center" vertical="center"/>
    </xf>
    <xf numFmtId="0" fontId="15" fillId="0" borderId="0" xfId="8" applyFont="1" applyAlignment="1">
      <alignment vertical="center"/>
    </xf>
    <xf numFmtId="169" fontId="13" fillId="0" borderId="3" xfId="6" applyNumberFormat="1" applyFont="1" applyBorder="1" applyAlignment="1">
      <alignment horizontal="center" vertical="center"/>
    </xf>
    <xf numFmtId="0" fontId="13" fillId="4" borderId="3" xfId="8" applyFont="1" applyFill="1" applyBorder="1" applyAlignment="1">
      <alignment horizontal="center" vertical="center"/>
    </xf>
    <xf numFmtId="164" fontId="14" fillId="2" borderId="3" xfId="4" applyFont="1" applyFill="1" applyBorder="1" applyAlignment="1" applyProtection="1">
      <alignment horizontal="center" vertical="center"/>
    </xf>
    <xf numFmtId="0" fontId="14" fillId="0" borderId="3" xfId="8" applyFont="1" applyBorder="1" applyAlignment="1">
      <alignment horizontal="center" vertical="center"/>
    </xf>
    <xf numFmtId="0" fontId="16" fillId="2" borderId="3" xfId="8" applyFont="1" applyFill="1" applyBorder="1" applyAlignment="1">
      <alignment horizontal="center" vertical="center"/>
    </xf>
    <xf numFmtId="10" fontId="13" fillId="6" borderId="3" xfId="3" applyNumberFormat="1" applyFont="1" applyFill="1" applyBorder="1" applyAlignment="1" applyProtection="1">
      <alignment horizontal="center" vertical="center"/>
    </xf>
    <xf numFmtId="10" fontId="13" fillId="6" borderId="3" xfId="6" applyNumberFormat="1" applyFont="1" applyFill="1" applyBorder="1" applyAlignment="1">
      <alignment horizontal="center" vertical="center"/>
    </xf>
    <xf numFmtId="0" fontId="2" fillId="0" borderId="0" xfId="8" applyFont="1" applyAlignment="1">
      <alignment vertical="center"/>
    </xf>
    <xf numFmtId="10" fontId="16" fillId="2" borderId="3" xfId="8" applyNumberFormat="1" applyFont="1" applyFill="1" applyBorder="1" applyAlignment="1">
      <alignment horizontal="center" vertical="center"/>
    </xf>
    <xf numFmtId="169" fontId="16" fillId="2" borderId="3" xfId="8" applyNumberFormat="1" applyFont="1" applyFill="1" applyBorder="1" applyAlignment="1">
      <alignment horizontal="center" vertical="center"/>
    </xf>
    <xf numFmtId="10" fontId="13" fillId="0" borderId="3" xfId="6" applyNumberFormat="1" applyFont="1" applyBorder="1" applyAlignment="1">
      <alignment horizontal="center" vertical="center"/>
    </xf>
    <xf numFmtId="10" fontId="14" fillId="2" borderId="3" xfId="3" applyNumberFormat="1" applyFont="1" applyFill="1" applyBorder="1" applyAlignment="1" applyProtection="1">
      <alignment horizontal="center" vertical="center"/>
    </xf>
    <xf numFmtId="169" fontId="14" fillId="0" borderId="3" xfId="8" applyNumberFormat="1" applyFont="1" applyBorder="1" applyAlignment="1">
      <alignment horizontal="center" vertical="center"/>
    </xf>
    <xf numFmtId="169" fontId="14" fillId="0" borderId="3" xfId="6" applyNumberFormat="1" applyFont="1" applyBorder="1" applyAlignment="1">
      <alignment horizontal="center" vertical="center"/>
    </xf>
    <xf numFmtId="10" fontId="14" fillId="2" borderId="3" xfId="8" applyNumberFormat="1" applyFont="1" applyFill="1" applyBorder="1" applyAlignment="1">
      <alignment vertical="center"/>
    </xf>
    <xf numFmtId="169" fontId="13" fillId="4" borderId="3" xfId="8" applyNumberFormat="1" applyFont="1" applyFill="1" applyBorder="1" applyAlignment="1">
      <alignment horizontal="center" vertical="center"/>
    </xf>
    <xf numFmtId="169" fontId="14" fillId="2" borderId="3" xfId="8" applyNumberFormat="1" applyFont="1" applyFill="1" applyBorder="1" applyAlignment="1">
      <alignment horizontal="center" vertical="center"/>
    </xf>
    <xf numFmtId="169" fontId="12" fillId="0" borderId="3" xfId="8" applyNumberFormat="1" applyFont="1" applyBorder="1" applyAlignment="1">
      <alignment horizontal="center" vertical="center"/>
    </xf>
    <xf numFmtId="164" fontId="13" fillId="0" borderId="3" xfId="4" applyFont="1" applyBorder="1" applyAlignment="1" applyProtection="1">
      <alignment vertical="center"/>
    </xf>
    <xf numFmtId="0" fontId="17" fillId="0" borderId="3" xfId="8" applyFont="1" applyBorder="1" applyAlignment="1">
      <alignment horizontal="center" vertical="center"/>
    </xf>
    <xf numFmtId="0" fontId="12" fillId="0" borderId="3" xfId="6" applyFont="1" applyBorder="1" applyAlignment="1">
      <alignment vertical="center"/>
    </xf>
    <xf numFmtId="169" fontId="14" fillId="8" borderId="3" xfId="6" applyNumberFormat="1" applyFont="1" applyFill="1" applyBorder="1" applyAlignment="1">
      <alignment horizontal="center" vertical="center"/>
    </xf>
    <xf numFmtId="169" fontId="7" fillId="8" borderId="3" xfId="6" applyNumberFormat="1" applyFont="1" applyFill="1" applyBorder="1" applyAlignment="1">
      <alignment horizontal="center" vertical="center"/>
    </xf>
    <xf numFmtId="49" fontId="14" fillId="4" borderId="3" xfId="8" applyNumberFormat="1" applyFont="1" applyFill="1" applyBorder="1" applyAlignment="1">
      <alignment horizontal="center" vertical="center" wrapText="1"/>
    </xf>
    <xf numFmtId="10" fontId="14" fillId="4" borderId="3" xfId="8" applyNumberFormat="1" applyFont="1" applyFill="1" applyBorder="1" applyAlignment="1">
      <alignment horizontal="center" vertical="center" wrapText="1"/>
    </xf>
    <xf numFmtId="169" fontId="14" fillId="4" borderId="3" xfId="8" applyNumberFormat="1" applyFont="1" applyFill="1" applyBorder="1" applyAlignment="1">
      <alignment horizontal="center" vertical="center" wrapText="1"/>
    </xf>
    <xf numFmtId="0" fontId="18" fillId="4" borderId="3" xfId="8" applyFont="1" applyFill="1" applyBorder="1" applyAlignment="1">
      <alignment horizontal="center" vertical="center" wrapText="1"/>
    </xf>
    <xf numFmtId="164" fontId="12" fillId="4" borderId="3" xfId="4" applyFont="1" applyFill="1" applyBorder="1" applyAlignment="1" applyProtection="1">
      <alignment horizontal="center" vertical="center"/>
    </xf>
    <xf numFmtId="164" fontId="12" fillId="4" borderId="3" xfId="8" applyNumberFormat="1" applyFont="1" applyFill="1" applyBorder="1" applyAlignment="1">
      <alignment horizontal="center" vertical="center"/>
    </xf>
    <xf numFmtId="169" fontId="14" fillId="4" borderId="3" xfId="8" applyNumberFormat="1" applyFont="1" applyFill="1" applyBorder="1" applyAlignment="1">
      <alignment horizontal="center" vertical="center"/>
    </xf>
    <xf numFmtId="169" fontId="12" fillId="4" borderId="3" xfId="6" applyNumberFormat="1" applyFont="1" applyFill="1" applyBorder="1" applyAlignment="1">
      <alignment horizontal="center" vertical="center"/>
    </xf>
    <xf numFmtId="169" fontId="7" fillId="4" borderId="3" xfId="6" applyNumberFormat="1" applyFont="1" applyFill="1" applyBorder="1" applyAlignment="1">
      <alignment horizontal="center" vertical="center"/>
    </xf>
    <xf numFmtId="169" fontId="12" fillId="4" borderId="3" xfId="8" applyNumberFormat="1" applyFont="1" applyFill="1" applyBorder="1" applyAlignment="1">
      <alignment horizontal="center" vertical="center"/>
    </xf>
    <xf numFmtId="0" fontId="19" fillId="0" borderId="0" xfId="8" applyFont="1" applyAlignment="1">
      <alignment vertical="center"/>
    </xf>
    <xf numFmtId="0" fontId="19" fillId="0" borderId="0" xfId="8" applyFont="1" applyAlignment="1">
      <alignment horizontal="center" vertical="center"/>
    </xf>
    <xf numFmtId="0" fontId="19" fillId="0" borderId="0" xfId="6" applyFont="1" applyAlignment="1">
      <alignment vertical="center"/>
    </xf>
    <xf numFmtId="0" fontId="20" fillId="0" borderId="0" xfId="8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1" fontId="8" fillId="0" borderId="3" xfId="1" applyNumberFormat="1" applyFont="1" applyBorder="1" applyAlignment="1" applyProtection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171" fontId="7" fillId="3" borderId="3" xfId="0" applyNumberFormat="1" applyFont="1" applyFill="1" applyBorder="1" applyAlignment="1">
      <alignment horizontal="center" vertical="center" wrapText="1"/>
    </xf>
    <xf numFmtId="0" fontId="1" fillId="0" borderId="0" xfId="8" applyFont="1" applyAlignment="1">
      <alignment vertical="center"/>
    </xf>
    <xf numFmtId="0" fontId="7" fillId="2" borderId="15" xfId="0" applyFont="1" applyFill="1" applyBorder="1" applyAlignment="1">
      <alignment horizontal="center" vertical="center" wrapText="1"/>
    </xf>
    <xf numFmtId="171" fontId="6" fillId="3" borderId="3" xfId="0" applyNumberFormat="1" applyFont="1" applyFill="1" applyBorder="1" applyAlignment="1">
      <alignment horizontal="center" vertical="center" wrapText="1"/>
    </xf>
    <xf numFmtId="0" fontId="20" fillId="0" borderId="0" xfId="8" applyFont="1" applyAlignment="1">
      <alignment horizontal="center" vertical="center"/>
    </xf>
    <xf numFmtId="0" fontId="0" fillId="0" borderId="0" xfId="8" applyFont="1" applyAlignment="1">
      <alignment vertical="center"/>
    </xf>
    <xf numFmtId="0" fontId="0" fillId="0" borderId="0" xfId="8" applyFont="1" applyAlignment="1">
      <alignment horizontal="center" vertical="center"/>
    </xf>
    <xf numFmtId="0" fontId="0" fillId="0" borderId="0" xfId="0" applyAlignment="1">
      <alignment horizontal="justify" vertical="center" wrapText="1"/>
    </xf>
    <xf numFmtId="164" fontId="9" fillId="0" borderId="3" xfId="2" applyFont="1" applyBorder="1" applyAlignment="1" applyProtection="1">
      <alignment horizontal="center" vertical="center" wrapText="1"/>
    </xf>
    <xf numFmtId="0" fontId="23" fillId="9" borderId="3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8" fontId="22" fillId="0" borderId="3" xfId="0" applyNumberFormat="1" applyFont="1" applyBorder="1" applyAlignment="1">
      <alignment horizontal="center" vertical="center" wrapText="1"/>
    </xf>
    <xf numFmtId="164" fontId="9" fillId="0" borderId="5" xfId="2" applyFont="1" applyBorder="1" applyAlignment="1" applyProtection="1">
      <alignment horizontal="center" vertical="center" wrapText="1"/>
    </xf>
    <xf numFmtId="164" fontId="9" fillId="0" borderId="7" xfId="2" applyFont="1" applyBorder="1" applyAlignment="1" applyProtection="1">
      <alignment horizontal="center" vertical="center" wrapText="1"/>
    </xf>
    <xf numFmtId="164" fontId="6" fillId="3" borderId="10" xfId="2" applyFont="1" applyFill="1" applyBorder="1" applyAlignment="1" applyProtection="1">
      <alignment horizontal="center" vertical="center" wrapText="1"/>
    </xf>
    <xf numFmtId="164" fontId="6" fillId="3" borderId="1" xfId="2" applyFont="1" applyFill="1" applyBorder="1" applyAlignment="1" applyProtection="1">
      <alignment horizontal="center" vertical="center" wrapText="1"/>
    </xf>
    <xf numFmtId="164" fontId="6" fillId="3" borderId="14" xfId="2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9" fontId="13" fillId="10" borderId="3" xfId="8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0" xfId="8" applyFont="1" applyAlignment="1">
      <alignment horizontal="center" vertical="center"/>
    </xf>
    <xf numFmtId="0" fontId="27" fillId="0" borderId="0" xfId="8" applyFont="1" applyAlignment="1">
      <alignment horizontal="center" vertical="center"/>
    </xf>
    <xf numFmtId="8" fontId="22" fillId="0" borderId="3" xfId="12" applyNumberFormat="1" applyFont="1" applyBorder="1" applyAlignment="1">
      <alignment horizontal="center" vertical="center"/>
    </xf>
    <xf numFmtId="8" fontId="22" fillId="0" borderId="3" xfId="0" applyNumberFormat="1" applyFont="1" applyBorder="1" applyAlignment="1">
      <alignment horizontal="center" vertical="center"/>
    </xf>
    <xf numFmtId="8" fontId="25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9" fillId="0" borderId="3" xfId="8" applyFont="1" applyBorder="1" applyAlignment="1">
      <alignment horizontal="center" vertical="center"/>
    </xf>
    <xf numFmtId="43" fontId="15" fillId="0" borderId="0" xfId="8" applyNumberFormat="1" applyFont="1" applyAlignment="1">
      <alignment vertical="center"/>
    </xf>
    <xf numFmtId="10" fontId="13" fillId="0" borderId="3" xfId="3" applyNumberFormat="1" applyFont="1" applyBorder="1" applyAlignment="1" applyProtection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164" fontId="6" fillId="0" borderId="24" xfId="2" applyFont="1" applyBorder="1" applyAlignment="1" applyProtection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164" fontId="9" fillId="0" borderId="26" xfId="2" applyFont="1" applyBorder="1" applyAlignment="1" applyProtection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164" fontId="9" fillId="0" borderId="27" xfId="2" applyFont="1" applyBorder="1" applyAlignment="1" applyProtection="1">
      <alignment horizontal="center" vertical="center" wrapText="1"/>
    </xf>
    <xf numFmtId="164" fontId="13" fillId="0" borderId="3" xfId="3" applyFont="1" applyBorder="1" applyAlignment="1" applyProtection="1">
      <alignment horizontal="center" vertical="center"/>
    </xf>
    <xf numFmtId="164" fontId="13" fillId="6" borderId="3" xfId="3" applyFont="1" applyFill="1" applyBorder="1" applyAlignment="1" applyProtection="1">
      <alignment horizontal="center" vertical="center"/>
    </xf>
    <xf numFmtId="44" fontId="20" fillId="0" borderId="0" xfId="8" applyNumberFormat="1" applyFont="1" applyAlignment="1">
      <alignment vertical="center"/>
    </xf>
    <xf numFmtId="0" fontId="9" fillId="0" borderId="0" xfId="5" applyFont="1" applyAlignment="1">
      <alignment horizontal="justify" vertical="center" wrapText="1"/>
    </xf>
    <xf numFmtId="0" fontId="6" fillId="0" borderId="0" xfId="5" applyFont="1" applyAlignment="1">
      <alignment horizontal="justify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5" applyFont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2" fillId="4" borderId="3" xfId="8" applyFont="1" applyFill="1" applyBorder="1" applyAlignment="1">
      <alignment horizontal="center" vertical="center"/>
    </xf>
    <xf numFmtId="164" fontId="12" fillId="4" borderId="3" xfId="8" applyNumberFormat="1" applyFont="1" applyFill="1" applyBorder="1" applyAlignment="1">
      <alignment horizontal="center" vertical="center"/>
    </xf>
    <xf numFmtId="0" fontId="7" fillId="5" borderId="3" xfId="8" applyFont="1" applyFill="1" applyBorder="1" applyAlignment="1">
      <alignment horizontal="center" vertical="center"/>
    </xf>
    <xf numFmtId="0" fontId="7" fillId="4" borderId="3" xfId="8" applyFont="1" applyFill="1" applyBorder="1" applyAlignment="1">
      <alignment horizontal="center" vertical="center"/>
    </xf>
    <xf numFmtId="0" fontId="12" fillId="4" borderId="3" xfId="8" applyFont="1" applyFill="1" applyBorder="1" applyAlignment="1">
      <alignment horizontal="center" vertical="center" wrapText="1"/>
    </xf>
    <xf numFmtId="0" fontId="12" fillId="4" borderId="3" xfId="6" applyFont="1" applyFill="1" applyBorder="1" applyAlignment="1">
      <alignment vertical="center"/>
    </xf>
    <xf numFmtId="0" fontId="14" fillId="8" borderId="3" xfId="6" applyFont="1" applyFill="1" applyBorder="1" applyAlignment="1">
      <alignment horizontal="center" vertical="center"/>
    </xf>
    <xf numFmtId="0" fontId="12" fillId="4" borderId="3" xfId="6" applyFont="1" applyFill="1" applyBorder="1" applyAlignment="1">
      <alignment horizontal="left" vertical="center"/>
    </xf>
    <xf numFmtId="0" fontId="14" fillId="4" borderId="3" xfId="8" applyFont="1" applyFill="1" applyBorder="1" applyAlignment="1">
      <alignment horizontal="center" vertical="center"/>
    </xf>
    <xf numFmtId="0" fontId="14" fillId="4" borderId="3" xfId="8" applyFont="1" applyFill="1" applyBorder="1" applyAlignment="1">
      <alignment horizontal="center" vertical="center" wrapText="1"/>
    </xf>
    <xf numFmtId="0" fontId="12" fillId="0" borderId="3" xfId="6" applyFont="1" applyBorder="1" applyAlignment="1">
      <alignment horizontal="left" vertical="center"/>
    </xf>
    <xf numFmtId="0" fontId="13" fillId="0" borderId="3" xfId="8" applyFont="1" applyBorder="1" applyAlignment="1">
      <alignment vertical="center"/>
    </xf>
    <xf numFmtId="0" fontId="14" fillId="2" borderId="3" xfId="8" applyFont="1" applyFill="1" applyBorder="1" applyAlignment="1">
      <alignment horizontal="center" vertical="center"/>
    </xf>
    <xf numFmtId="0" fontId="12" fillId="0" borderId="3" xfId="8" applyFont="1" applyBorder="1" applyAlignment="1">
      <alignment horizontal="center" vertical="center"/>
    </xf>
    <xf numFmtId="0" fontId="17" fillId="7" borderId="3" xfId="8" applyFont="1" applyFill="1" applyBorder="1" applyAlignment="1">
      <alignment horizontal="center" vertical="center"/>
    </xf>
    <xf numFmtId="0" fontId="16" fillId="0" borderId="3" xfId="8" applyFont="1" applyBorder="1" applyAlignment="1">
      <alignment horizontal="left" vertical="center"/>
    </xf>
    <xf numFmtId="10" fontId="12" fillId="8" borderId="3" xfId="6" applyNumberFormat="1" applyFont="1" applyFill="1" applyBorder="1" applyAlignment="1">
      <alignment horizontal="center" vertical="center"/>
    </xf>
    <xf numFmtId="0" fontId="13" fillId="0" borderId="3" xfId="8" applyFont="1" applyBorder="1" applyAlignment="1">
      <alignment horizontal="left" vertical="center"/>
    </xf>
    <xf numFmtId="0" fontId="14" fillId="0" borderId="3" xfId="8" applyFont="1" applyBorder="1" applyAlignment="1">
      <alignment vertical="center"/>
    </xf>
    <xf numFmtId="0" fontId="14" fillId="2" borderId="3" xfId="8" applyFont="1" applyFill="1" applyBorder="1" applyAlignment="1">
      <alignment horizontal="right" vertical="center"/>
    </xf>
    <xf numFmtId="0" fontId="14" fillId="2" borderId="3" xfId="8" applyFont="1" applyFill="1" applyBorder="1" applyAlignment="1">
      <alignment horizontal="center" vertical="center" wrapText="1"/>
    </xf>
    <xf numFmtId="0" fontId="12" fillId="0" borderId="3" xfId="8" applyFont="1" applyBorder="1" applyAlignment="1">
      <alignment horizontal="left" vertical="center"/>
    </xf>
    <xf numFmtId="0" fontId="12" fillId="0" borderId="3" xfId="8" applyFont="1" applyBorder="1" applyAlignment="1">
      <alignment vertical="center"/>
    </xf>
    <xf numFmtId="0" fontId="13" fillId="0" borderId="3" xfId="8" applyFont="1" applyBorder="1" applyAlignment="1">
      <alignment horizontal="justify" vertical="center" wrapText="1"/>
    </xf>
    <xf numFmtId="0" fontId="14" fillId="2" borderId="3" xfId="8" applyFont="1" applyFill="1" applyBorder="1" applyAlignment="1">
      <alignment horizontal="left" vertical="center"/>
    </xf>
    <xf numFmtId="0" fontId="16" fillId="2" borderId="3" xfId="8" applyFont="1" applyFill="1" applyBorder="1" applyAlignment="1">
      <alignment horizontal="right" vertical="center"/>
    </xf>
    <xf numFmtId="0" fontId="16" fillId="2" borderId="3" xfId="8" applyFont="1" applyFill="1" applyBorder="1" applyAlignment="1">
      <alignment horizontal="left" vertical="center"/>
    </xf>
    <xf numFmtId="0" fontId="13" fillId="4" borderId="3" xfId="8" applyFont="1" applyFill="1" applyBorder="1" applyAlignment="1">
      <alignment horizontal="left" vertical="center"/>
    </xf>
    <xf numFmtId="0" fontId="13" fillId="0" borderId="3" xfId="6" applyFont="1" applyBorder="1" applyAlignment="1">
      <alignment vertical="center"/>
    </xf>
    <xf numFmtId="0" fontId="13" fillId="4" borderId="3" xfId="6" applyFont="1" applyFill="1" applyBorder="1" applyAlignment="1">
      <alignment vertical="center"/>
    </xf>
    <xf numFmtId="167" fontId="13" fillId="0" borderId="3" xfId="8" applyNumberFormat="1" applyFont="1" applyBorder="1" applyAlignment="1">
      <alignment horizontal="center" vertical="center"/>
    </xf>
    <xf numFmtId="0" fontId="13" fillId="0" borderId="3" xfId="6" applyFont="1" applyBorder="1" applyAlignment="1">
      <alignment horizontal="left" vertical="center"/>
    </xf>
    <xf numFmtId="0" fontId="14" fillId="2" borderId="3" xfId="6" applyFont="1" applyFill="1" applyBorder="1" applyAlignment="1">
      <alignment horizontal="right" vertical="center"/>
    </xf>
    <xf numFmtId="0" fontId="7" fillId="5" borderId="3" xfId="8" applyFont="1" applyFill="1" applyBorder="1" applyAlignment="1">
      <alignment horizontal="center" vertical="center" wrapText="1"/>
    </xf>
    <xf numFmtId="0" fontId="13" fillId="0" borderId="3" xfId="8" applyFont="1" applyBorder="1" applyAlignment="1">
      <alignment horizontal="center" vertical="center"/>
    </xf>
    <xf numFmtId="164" fontId="13" fillId="0" borderId="3" xfId="3" applyFont="1" applyBorder="1" applyAlignment="1" applyProtection="1">
      <alignment vertical="center"/>
    </xf>
    <xf numFmtId="0" fontId="13" fillId="0" borderId="3" xfId="6" applyFont="1" applyBorder="1" applyAlignment="1">
      <alignment horizontal="center" vertical="center"/>
    </xf>
    <xf numFmtId="168" fontId="8" fillId="0" borderId="3" xfId="7" applyNumberFormat="1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  <xf numFmtId="0" fontId="12" fillId="0" borderId="3" xfId="8" applyFont="1" applyBorder="1" applyAlignment="1">
      <alignment horizontal="right" vertical="center"/>
    </xf>
    <xf numFmtId="0" fontId="12" fillId="0" borderId="3" xfId="8" applyFont="1" applyBorder="1" applyAlignment="1">
      <alignment horizontal="left" vertical="center" wrapText="1"/>
    </xf>
    <xf numFmtId="0" fontId="14" fillId="0" borderId="3" xfId="8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1" fillId="0" borderId="0" xfId="8" applyFont="1" applyAlignment="1">
      <alignment horizontal="center" vertical="center"/>
    </xf>
    <xf numFmtId="0" fontId="0" fillId="0" borderId="8" xfId="6" applyFont="1" applyBorder="1" applyAlignment="1">
      <alignment horizontal="center" vertical="center"/>
    </xf>
    <xf numFmtId="0" fontId="6" fillId="5" borderId="3" xfId="8" applyFont="1" applyFill="1" applyBorder="1" applyAlignment="1">
      <alignment horizontal="center" vertical="center"/>
    </xf>
    <xf numFmtId="0" fontId="0" fillId="0" borderId="3" xfId="8" applyFont="1" applyBorder="1" applyAlignment="1">
      <alignment horizontal="center" vertical="center"/>
    </xf>
    <xf numFmtId="0" fontId="14" fillId="0" borderId="3" xfId="8" applyFont="1" applyBorder="1" applyAlignment="1">
      <alignment horizontal="center" vertical="center"/>
    </xf>
    <xf numFmtId="0" fontId="12" fillId="4" borderId="3" xfId="8" applyFont="1" applyFill="1" applyBorder="1" applyAlignment="1">
      <alignment horizontal="left" vertical="center"/>
    </xf>
    <xf numFmtId="10" fontId="12" fillId="4" borderId="3" xfId="8" applyNumberFormat="1" applyFont="1" applyFill="1" applyBorder="1" applyAlignment="1">
      <alignment horizontal="center" vertical="center"/>
    </xf>
    <xf numFmtId="167" fontId="12" fillId="0" borderId="3" xfId="8" applyNumberFormat="1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22" fillId="0" borderId="3" xfId="0" applyFont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8" fillId="0" borderId="3" xfId="8" applyFont="1" applyBorder="1" applyAlignment="1">
      <alignment horizontal="center" vertical="center"/>
    </xf>
    <xf numFmtId="0" fontId="7" fillId="3" borderId="3" xfId="0" applyFont="1" applyFill="1" applyBorder="1" applyAlignment="1">
      <alignment horizontal="right" vertical="center" wrapText="1"/>
    </xf>
    <xf numFmtId="0" fontId="23" fillId="9" borderId="3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left" vertical="center" wrapText="1"/>
    </xf>
    <xf numFmtId="0" fontId="20" fillId="0" borderId="0" xfId="0" applyFont="1" applyAlignment="1">
      <alignment horizontal="justify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25" fillId="0" borderId="17" xfId="8" applyFont="1" applyBorder="1" applyAlignment="1">
      <alignment horizontal="left" vertical="center"/>
    </xf>
    <xf numFmtId="0" fontId="7" fillId="2" borderId="3" xfId="6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justify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19" fillId="0" borderId="0" xfId="6" applyFont="1" applyAlignment="1">
      <alignment horizontal="center" vertical="center"/>
    </xf>
    <xf numFmtId="0" fontId="25" fillId="0" borderId="0" xfId="8" applyFont="1" applyAlignment="1">
      <alignment horizontal="left" vertical="center"/>
    </xf>
    <xf numFmtId="0" fontId="23" fillId="0" borderId="2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</cellXfs>
  <cellStyles count="13">
    <cellStyle name="Moeda" xfId="2" builtinId="4"/>
    <cellStyle name="Moeda 2" xfId="3" xr:uid="{00000000-0005-0000-0000-000001000000}"/>
    <cellStyle name="Moeda 3" xfId="4" xr:uid="{00000000-0005-0000-0000-000002000000}"/>
    <cellStyle name="Normal" xfId="0" builtinId="0"/>
    <cellStyle name="Normal 2" xfId="5" xr:uid="{00000000-0005-0000-0000-000004000000}"/>
    <cellStyle name="Normal 2 2" xfId="6" xr:uid="{00000000-0005-0000-0000-000005000000}"/>
    <cellStyle name="Normal 2 2 2" xfId="7" xr:uid="{00000000-0005-0000-0000-000006000000}"/>
    <cellStyle name="Normal 3" xfId="8" xr:uid="{00000000-0005-0000-0000-000007000000}"/>
    <cellStyle name="Normal 4" xfId="9" xr:uid="{00000000-0005-0000-0000-000008000000}"/>
    <cellStyle name="Normal 5" xfId="12" xr:uid="{00000000-0005-0000-0000-000009000000}"/>
    <cellStyle name="Porcentagem 2" xfId="10" xr:uid="{00000000-0005-0000-0000-00000A000000}"/>
    <cellStyle name="Vírgula" xfId="1" builtinId="3"/>
    <cellStyle name="Vírgula 2 2" xfId="11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155130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0" y="0"/>
          <a:ext cx="10895640" cy="692740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A00-00001B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A00-00001C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38</xdr:row>
      <xdr:rowOff>21930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SpPr/>
      </xdr:nvSpPr>
      <xdr:spPr>
        <a:xfrm>
          <a:off x="0" y="0"/>
          <a:ext cx="10438455" cy="695613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00000000-0008-0000-0A00-00001E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00000000-0008-0000-0A00-00001F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00000000-0008-0000-0A00-000022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00000000-0008-0000-0A00-000023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0000000-0008-0000-0A00-000024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00000000-0008-0000-0A00-000025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00000000-0008-0000-0A00-000026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00000000-0008-0000-0A00-000027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00000000-0008-0000-0A00-000028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00000000-0008-0000-0A00-000029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98250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000000-0008-0000-0A00-00002A000000}"/>
            </a:ext>
          </a:extLst>
        </xdr:cNvPr>
        <xdr:cNvSpPr/>
      </xdr:nvSpPr>
      <xdr:spPr>
        <a:xfrm>
          <a:off x="0" y="0"/>
          <a:ext cx="7875960" cy="687052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0000000-0008-0000-0A00-00002B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00000000-0008-0000-0A00-00002C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00000000-0008-0000-0A00-00002D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00000000-0008-0000-0A00-00002E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00000000-0008-0000-0A00-00002F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00000000-0008-0000-0A00-000030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00000000-0008-0000-0A00-000031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00000000-0008-0000-0A00-000032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0000000-0008-0000-0A00-000033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00000000-0008-0000-0A00-000034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00000000-0008-0000-0A00-000035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00000000-0008-0000-0A00-000036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37</xdr:row>
      <xdr:rowOff>21570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00000000-0008-0000-0A00-000037000000}"/>
            </a:ext>
          </a:extLst>
        </xdr:cNvPr>
        <xdr:cNvSpPr/>
      </xdr:nvSpPr>
      <xdr:spPr>
        <a:xfrm>
          <a:off x="0" y="0"/>
          <a:ext cx="10457535" cy="67938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0" name="CustomShape 1" hidden="1">
          <a:extLst>
            <a:ext uri="{FF2B5EF4-FFF2-40B4-BE49-F238E27FC236}">
              <a16:creationId xmlns:a16="http://schemas.microsoft.com/office/drawing/2014/main" id="{00000000-0008-0000-0C00-00001C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1" name="CustomShape 1" hidden="1">
          <a:extLst>
            <a:ext uri="{FF2B5EF4-FFF2-40B4-BE49-F238E27FC236}">
              <a16:creationId xmlns:a16="http://schemas.microsoft.com/office/drawing/2014/main" id="{00000000-0008-0000-0C00-00001D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2" name="CustomShape 1" hidden="1">
          <a:extLst>
            <a:ext uri="{FF2B5EF4-FFF2-40B4-BE49-F238E27FC236}">
              <a16:creationId xmlns:a16="http://schemas.microsoft.com/office/drawing/2014/main" id="{00000000-0008-0000-0C00-00001E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3" name="CustomShape 1" hidden="1">
          <a:extLst>
            <a:ext uri="{FF2B5EF4-FFF2-40B4-BE49-F238E27FC236}">
              <a16:creationId xmlns:a16="http://schemas.microsoft.com/office/drawing/2014/main" id="{00000000-0008-0000-0C00-00001F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4" name="CustomShape 1" hidden="1">
          <a:extLst>
            <a:ext uri="{FF2B5EF4-FFF2-40B4-BE49-F238E27FC236}">
              <a16:creationId xmlns:a16="http://schemas.microsoft.com/office/drawing/2014/main" id="{00000000-0008-0000-0C00-000020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5" name="CustomShape 1" hidden="1">
          <a:extLst>
            <a:ext uri="{FF2B5EF4-FFF2-40B4-BE49-F238E27FC236}">
              <a16:creationId xmlns:a16="http://schemas.microsoft.com/office/drawing/2014/main" id="{00000000-0008-0000-0C00-000021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6" name="CustomShape 1" hidden="1">
          <a:extLst>
            <a:ext uri="{FF2B5EF4-FFF2-40B4-BE49-F238E27FC236}">
              <a16:creationId xmlns:a16="http://schemas.microsoft.com/office/drawing/2014/main" id="{00000000-0008-0000-0C00-000022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7" name="CustomShape 1" hidden="1">
          <a:extLst>
            <a:ext uri="{FF2B5EF4-FFF2-40B4-BE49-F238E27FC236}">
              <a16:creationId xmlns:a16="http://schemas.microsoft.com/office/drawing/2014/main" id="{00000000-0008-0000-0C00-000023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8" name="CustomShape 1" hidden="1">
          <a:extLst>
            <a:ext uri="{FF2B5EF4-FFF2-40B4-BE49-F238E27FC236}">
              <a16:creationId xmlns:a16="http://schemas.microsoft.com/office/drawing/2014/main" id="{00000000-0008-0000-0C00-000024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49" name="CustomShape 1" hidden="1">
          <a:extLst>
            <a:ext uri="{FF2B5EF4-FFF2-40B4-BE49-F238E27FC236}">
              <a16:creationId xmlns:a16="http://schemas.microsoft.com/office/drawing/2014/main" id="{00000000-0008-0000-0C00-000025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0" name="CustomShape 1" hidden="1">
          <a:extLst>
            <a:ext uri="{FF2B5EF4-FFF2-40B4-BE49-F238E27FC236}">
              <a16:creationId xmlns:a16="http://schemas.microsoft.com/office/drawing/2014/main" id="{00000000-0008-0000-0C00-000026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1" name="CustomShape 1" hidden="1">
          <a:extLst>
            <a:ext uri="{FF2B5EF4-FFF2-40B4-BE49-F238E27FC236}">
              <a16:creationId xmlns:a16="http://schemas.microsoft.com/office/drawing/2014/main" id="{00000000-0008-0000-0C00-000027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2" name="CustomShape 1" hidden="1">
          <a:extLst>
            <a:ext uri="{FF2B5EF4-FFF2-40B4-BE49-F238E27FC236}">
              <a16:creationId xmlns:a16="http://schemas.microsoft.com/office/drawing/2014/main" id="{00000000-0008-0000-0C00-000028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3" name="CustomShape 1" hidden="1">
          <a:extLst>
            <a:ext uri="{FF2B5EF4-FFF2-40B4-BE49-F238E27FC236}">
              <a16:creationId xmlns:a16="http://schemas.microsoft.com/office/drawing/2014/main" id="{00000000-0008-0000-0C00-000029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4" name="CustomShape 1" hidden="1">
          <a:extLst>
            <a:ext uri="{FF2B5EF4-FFF2-40B4-BE49-F238E27FC236}">
              <a16:creationId xmlns:a16="http://schemas.microsoft.com/office/drawing/2014/main" id="{00000000-0008-0000-0C00-00002A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5" name="CustomShape 1" hidden="1">
          <a:extLst>
            <a:ext uri="{FF2B5EF4-FFF2-40B4-BE49-F238E27FC236}">
              <a16:creationId xmlns:a16="http://schemas.microsoft.com/office/drawing/2014/main" id="{00000000-0008-0000-0C00-00002B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6" name="CustomShape 1" hidden="1">
          <a:extLst>
            <a:ext uri="{FF2B5EF4-FFF2-40B4-BE49-F238E27FC236}">
              <a16:creationId xmlns:a16="http://schemas.microsoft.com/office/drawing/2014/main" id="{00000000-0008-0000-0C00-00002C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7" name="CustomShape 1" hidden="1">
          <a:extLst>
            <a:ext uri="{FF2B5EF4-FFF2-40B4-BE49-F238E27FC236}">
              <a16:creationId xmlns:a16="http://schemas.microsoft.com/office/drawing/2014/main" id="{00000000-0008-0000-0C00-00002D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8" name="CustomShape 1" hidden="1">
          <a:extLst>
            <a:ext uri="{FF2B5EF4-FFF2-40B4-BE49-F238E27FC236}">
              <a16:creationId xmlns:a16="http://schemas.microsoft.com/office/drawing/2014/main" id="{00000000-0008-0000-0C00-00002E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59" name="CustomShape 1" hidden="1">
          <a:extLst>
            <a:ext uri="{FF2B5EF4-FFF2-40B4-BE49-F238E27FC236}">
              <a16:creationId xmlns:a16="http://schemas.microsoft.com/office/drawing/2014/main" id="{00000000-0008-0000-0C00-00002F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0" name="CustomShape 1" hidden="1">
          <a:extLst>
            <a:ext uri="{FF2B5EF4-FFF2-40B4-BE49-F238E27FC236}">
              <a16:creationId xmlns:a16="http://schemas.microsoft.com/office/drawing/2014/main" id="{00000000-0008-0000-0C00-000030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1" name="CustomShape 1" hidden="1">
          <a:extLst>
            <a:ext uri="{FF2B5EF4-FFF2-40B4-BE49-F238E27FC236}">
              <a16:creationId xmlns:a16="http://schemas.microsoft.com/office/drawing/2014/main" id="{00000000-0008-0000-0C00-000031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2" name="CustomShape 1" hidden="1">
          <a:extLst>
            <a:ext uri="{FF2B5EF4-FFF2-40B4-BE49-F238E27FC236}">
              <a16:creationId xmlns:a16="http://schemas.microsoft.com/office/drawing/2014/main" id="{00000000-0008-0000-0C00-000032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3" name="CustomShape 1" hidden="1">
          <a:extLst>
            <a:ext uri="{FF2B5EF4-FFF2-40B4-BE49-F238E27FC236}">
              <a16:creationId xmlns:a16="http://schemas.microsoft.com/office/drawing/2014/main" id="{00000000-0008-0000-0C00-000033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4" name="CustomShape 1" hidden="1">
          <a:extLst>
            <a:ext uri="{FF2B5EF4-FFF2-40B4-BE49-F238E27FC236}">
              <a16:creationId xmlns:a16="http://schemas.microsoft.com/office/drawing/2014/main" id="{00000000-0008-0000-0C00-000034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5" name="CustomShape 1" hidden="1">
          <a:extLst>
            <a:ext uri="{FF2B5EF4-FFF2-40B4-BE49-F238E27FC236}">
              <a16:creationId xmlns:a16="http://schemas.microsoft.com/office/drawing/2014/main" id="{00000000-0008-0000-0C00-000035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6" name="CustomShape 1" hidden="1">
          <a:extLst>
            <a:ext uri="{FF2B5EF4-FFF2-40B4-BE49-F238E27FC236}">
              <a16:creationId xmlns:a16="http://schemas.microsoft.com/office/drawing/2014/main" id="{00000000-0008-0000-0C00-000036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7" name="CustomShape 1" hidden="1">
          <a:extLst>
            <a:ext uri="{FF2B5EF4-FFF2-40B4-BE49-F238E27FC236}">
              <a16:creationId xmlns:a16="http://schemas.microsoft.com/office/drawing/2014/main" id="{00000000-0008-0000-0C00-000037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8" name="CustomShape 1" hidden="1">
          <a:extLst>
            <a:ext uri="{FF2B5EF4-FFF2-40B4-BE49-F238E27FC236}">
              <a16:creationId xmlns:a16="http://schemas.microsoft.com/office/drawing/2014/main" id="{00000000-0008-0000-0C00-000038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69" name="CustomShape 1" hidden="1">
          <a:extLst>
            <a:ext uri="{FF2B5EF4-FFF2-40B4-BE49-F238E27FC236}">
              <a16:creationId xmlns:a16="http://schemas.microsoft.com/office/drawing/2014/main" id="{00000000-0008-0000-0C00-000039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0" name="CustomShape 1" hidden="1">
          <a:extLst>
            <a:ext uri="{FF2B5EF4-FFF2-40B4-BE49-F238E27FC236}">
              <a16:creationId xmlns:a16="http://schemas.microsoft.com/office/drawing/2014/main" id="{00000000-0008-0000-0C00-00003A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1" name="CustomShape 1" hidden="1">
          <a:extLst>
            <a:ext uri="{FF2B5EF4-FFF2-40B4-BE49-F238E27FC236}">
              <a16:creationId xmlns:a16="http://schemas.microsoft.com/office/drawing/2014/main" id="{00000000-0008-0000-0C00-00003B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2" name="CustomShape 1" hidden="1">
          <a:extLst>
            <a:ext uri="{FF2B5EF4-FFF2-40B4-BE49-F238E27FC236}">
              <a16:creationId xmlns:a16="http://schemas.microsoft.com/office/drawing/2014/main" id="{00000000-0008-0000-0C00-00003C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3" name="CustomShape 1" hidden="1">
          <a:extLst>
            <a:ext uri="{FF2B5EF4-FFF2-40B4-BE49-F238E27FC236}">
              <a16:creationId xmlns:a16="http://schemas.microsoft.com/office/drawing/2014/main" id="{00000000-0008-0000-0C00-00003D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4" name="CustomShape 1" hidden="1">
          <a:extLst>
            <a:ext uri="{FF2B5EF4-FFF2-40B4-BE49-F238E27FC236}">
              <a16:creationId xmlns:a16="http://schemas.microsoft.com/office/drawing/2014/main" id="{00000000-0008-0000-0C00-00003E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5" name="CustomShape 1" hidden="1">
          <a:extLst>
            <a:ext uri="{FF2B5EF4-FFF2-40B4-BE49-F238E27FC236}">
              <a16:creationId xmlns:a16="http://schemas.microsoft.com/office/drawing/2014/main" id="{00000000-0008-0000-0C00-00003F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6" name="CustomShape 1" hidden="1">
          <a:extLst>
            <a:ext uri="{FF2B5EF4-FFF2-40B4-BE49-F238E27FC236}">
              <a16:creationId xmlns:a16="http://schemas.microsoft.com/office/drawing/2014/main" id="{00000000-0008-0000-0C00-000040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7" name="CustomShape 1" hidden="1">
          <a:extLst>
            <a:ext uri="{FF2B5EF4-FFF2-40B4-BE49-F238E27FC236}">
              <a16:creationId xmlns:a16="http://schemas.microsoft.com/office/drawing/2014/main" id="{00000000-0008-0000-0C00-000041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8" name="CustomShape 1" hidden="1">
          <a:extLst>
            <a:ext uri="{FF2B5EF4-FFF2-40B4-BE49-F238E27FC236}">
              <a16:creationId xmlns:a16="http://schemas.microsoft.com/office/drawing/2014/main" id="{00000000-0008-0000-0C00-000042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79" name="CustomShape 1" hidden="1">
          <a:extLst>
            <a:ext uri="{FF2B5EF4-FFF2-40B4-BE49-F238E27FC236}">
              <a16:creationId xmlns:a16="http://schemas.microsoft.com/office/drawing/2014/main" id="{00000000-0008-0000-0C00-000043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0" name="CustomShape 1" hidden="1">
          <a:extLst>
            <a:ext uri="{FF2B5EF4-FFF2-40B4-BE49-F238E27FC236}">
              <a16:creationId xmlns:a16="http://schemas.microsoft.com/office/drawing/2014/main" id="{00000000-0008-0000-0C00-000044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1" name="CustomShape 1" hidden="1">
          <a:extLst>
            <a:ext uri="{FF2B5EF4-FFF2-40B4-BE49-F238E27FC236}">
              <a16:creationId xmlns:a16="http://schemas.microsoft.com/office/drawing/2014/main" id="{00000000-0008-0000-0C00-000045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2" name="CustomShape 1" hidden="1">
          <a:extLst>
            <a:ext uri="{FF2B5EF4-FFF2-40B4-BE49-F238E27FC236}">
              <a16:creationId xmlns:a16="http://schemas.microsoft.com/office/drawing/2014/main" id="{00000000-0008-0000-0C00-000046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3" name="CustomShape 1" hidden="1">
          <a:extLst>
            <a:ext uri="{FF2B5EF4-FFF2-40B4-BE49-F238E27FC236}">
              <a16:creationId xmlns:a16="http://schemas.microsoft.com/office/drawing/2014/main" id="{00000000-0008-0000-0C00-000047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4" name="CustomShape 1" hidden="1">
          <a:extLst>
            <a:ext uri="{FF2B5EF4-FFF2-40B4-BE49-F238E27FC236}">
              <a16:creationId xmlns:a16="http://schemas.microsoft.com/office/drawing/2014/main" id="{00000000-0008-0000-0C00-000048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5" name="CustomShape 1" hidden="1">
          <a:extLst>
            <a:ext uri="{FF2B5EF4-FFF2-40B4-BE49-F238E27FC236}">
              <a16:creationId xmlns:a16="http://schemas.microsoft.com/office/drawing/2014/main" id="{00000000-0008-0000-0C00-000049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6" name="CustomShape 1" hidden="1">
          <a:extLst>
            <a:ext uri="{FF2B5EF4-FFF2-40B4-BE49-F238E27FC236}">
              <a16:creationId xmlns:a16="http://schemas.microsoft.com/office/drawing/2014/main" id="{00000000-0008-0000-0C00-00004A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7" name="CustomShape 1" hidden="1">
          <a:extLst>
            <a:ext uri="{FF2B5EF4-FFF2-40B4-BE49-F238E27FC236}">
              <a16:creationId xmlns:a16="http://schemas.microsoft.com/office/drawing/2014/main" id="{00000000-0008-0000-0C00-00004B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8" name="CustomShape 1" hidden="1">
          <a:extLst>
            <a:ext uri="{FF2B5EF4-FFF2-40B4-BE49-F238E27FC236}">
              <a16:creationId xmlns:a16="http://schemas.microsoft.com/office/drawing/2014/main" id="{00000000-0008-0000-0C00-00004C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89" name="CustomShape 1" hidden="1">
          <a:extLst>
            <a:ext uri="{FF2B5EF4-FFF2-40B4-BE49-F238E27FC236}">
              <a16:creationId xmlns:a16="http://schemas.microsoft.com/office/drawing/2014/main" id="{00000000-0008-0000-0C00-00004D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90" name="CustomShape 1" hidden="1">
          <a:extLst>
            <a:ext uri="{FF2B5EF4-FFF2-40B4-BE49-F238E27FC236}">
              <a16:creationId xmlns:a16="http://schemas.microsoft.com/office/drawing/2014/main" id="{00000000-0008-0000-0C00-00004E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91" name="CustomShape 1" hidden="1">
          <a:extLst>
            <a:ext uri="{FF2B5EF4-FFF2-40B4-BE49-F238E27FC236}">
              <a16:creationId xmlns:a16="http://schemas.microsoft.com/office/drawing/2014/main" id="{00000000-0008-0000-0C00-00004F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92" name="CustomShape 1" hidden="1">
          <a:extLst>
            <a:ext uri="{FF2B5EF4-FFF2-40B4-BE49-F238E27FC236}">
              <a16:creationId xmlns:a16="http://schemas.microsoft.com/office/drawing/2014/main" id="{00000000-0008-0000-0C00-000050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434970</xdr:colOff>
      <xdr:row>7</xdr:row>
      <xdr:rowOff>46440</xdr:rowOff>
    </xdr:to>
    <xdr:sp macro="" textlink="">
      <xdr:nvSpPr>
        <xdr:cNvPr id="593" name="CustomShape 1" hidden="1">
          <a:extLst>
            <a:ext uri="{FF2B5EF4-FFF2-40B4-BE49-F238E27FC236}">
              <a16:creationId xmlns:a16="http://schemas.microsoft.com/office/drawing/2014/main" id="{00000000-0008-0000-0C00-000051020000}"/>
            </a:ext>
          </a:extLst>
        </xdr:cNvPr>
        <xdr:cNvSpPr/>
      </xdr:nvSpPr>
      <xdr:spPr>
        <a:xfrm>
          <a:off x="0" y="0"/>
          <a:ext cx="8829000" cy="1418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19" name="CustomShape 1" hidden="1"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0" name="CustomShape 1" hidden="1">
          <a:extLst>
            <a:ext uri="{FF2B5EF4-FFF2-40B4-BE49-F238E27FC236}">
              <a16:creationId xmlns:a16="http://schemas.microsoft.com/office/drawing/2014/main" id="{00000000-0008-0000-0D00-000014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1" name="CustomShape 1" hidden="1">
          <a:extLst>
            <a:ext uri="{FF2B5EF4-FFF2-40B4-BE49-F238E27FC236}">
              <a16:creationId xmlns:a16="http://schemas.microsoft.com/office/drawing/2014/main" id="{00000000-0008-0000-0D00-000015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2" name="CustomShape 1" hidden="1">
          <a:extLst>
            <a:ext uri="{FF2B5EF4-FFF2-40B4-BE49-F238E27FC236}">
              <a16:creationId xmlns:a16="http://schemas.microsoft.com/office/drawing/2014/main" id="{00000000-0008-0000-0D00-000016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3" name="CustomShape 1" hidden="1">
          <a:extLst>
            <a:ext uri="{FF2B5EF4-FFF2-40B4-BE49-F238E27FC236}">
              <a16:creationId xmlns:a16="http://schemas.microsoft.com/office/drawing/2014/main" id="{00000000-0008-0000-0D00-000017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4" name="CustomShape 1" hidden="1">
          <a:extLst>
            <a:ext uri="{FF2B5EF4-FFF2-40B4-BE49-F238E27FC236}">
              <a16:creationId xmlns:a16="http://schemas.microsoft.com/office/drawing/2014/main" id="{00000000-0008-0000-0D00-000018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5" name="CustomShape 1" hidden="1">
          <a:extLst>
            <a:ext uri="{FF2B5EF4-FFF2-40B4-BE49-F238E27FC236}">
              <a16:creationId xmlns:a16="http://schemas.microsoft.com/office/drawing/2014/main" id="{00000000-0008-0000-0D00-000019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6" name="CustomShape 1" hidden="1">
          <a:extLst>
            <a:ext uri="{FF2B5EF4-FFF2-40B4-BE49-F238E27FC236}">
              <a16:creationId xmlns:a16="http://schemas.microsoft.com/office/drawing/2014/main" id="{00000000-0008-0000-0D00-00001A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7" name="CustomShape 1" hidden="1">
          <a:extLst>
            <a:ext uri="{FF2B5EF4-FFF2-40B4-BE49-F238E27FC236}">
              <a16:creationId xmlns:a16="http://schemas.microsoft.com/office/drawing/2014/main" id="{00000000-0008-0000-0D00-00001B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8" name="CustomShape 1" hidden="1">
          <a:extLst>
            <a:ext uri="{FF2B5EF4-FFF2-40B4-BE49-F238E27FC236}">
              <a16:creationId xmlns:a16="http://schemas.microsoft.com/office/drawing/2014/main" id="{00000000-0008-0000-0D00-00001C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29" name="CustomShape 1" hidden="1">
          <a:extLst>
            <a:ext uri="{FF2B5EF4-FFF2-40B4-BE49-F238E27FC236}">
              <a16:creationId xmlns:a16="http://schemas.microsoft.com/office/drawing/2014/main" id="{00000000-0008-0000-0D00-00001D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0" name="CustomShape 1" hidden="1">
          <a:extLst>
            <a:ext uri="{FF2B5EF4-FFF2-40B4-BE49-F238E27FC236}">
              <a16:creationId xmlns:a16="http://schemas.microsoft.com/office/drawing/2014/main" id="{00000000-0008-0000-0D00-00001E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1" name="CustomShape 1" hidden="1">
          <a:extLst>
            <a:ext uri="{FF2B5EF4-FFF2-40B4-BE49-F238E27FC236}">
              <a16:creationId xmlns:a16="http://schemas.microsoft.com/office/drawing/2014/main" id="{00000000-0008-0000-0D00-00001F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2" name="CustomShape 1" hidden="1">
          <a:extLst>
            <a:ext uri="{FF2B5EF4-FFF2-40B4-BE49-F238E27FC236}">
              <a16:creationId xmlns:a16="http://schemas.microsoft.com/office/drawing/2014/main" id="{00000000-0008-0000-0D00-000020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3" name="CustomShape 1" hidden="1">
          <a:extLst>
            <a:ext uri="{FF2B5EF4-FFF2-40B4-BE49-F238E27FC236}">
              <a16:creationId xmlns:a16="http://schemas.microsoft.com/office/drawing/2014/main" id="{00000000-0008-0000-0D00-000021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4" name="CustomShape 1" hidden="1">
          <a:extLst>
            <a:ext uri="{FF2B5EF4-FFF2-40B4-BE49-F238E27FC236}">
              <a16:creationId xmlns:a16="http://schemas.microsoft.com/office/drawing/2014/main" id="{00000000-0008-0000-0D00-000022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5" name="CustomShape 1" hidden="1">
          <a:extLst>
            <a:ext uri="{FF2B5EF4-FFF2-40B4-BE49-F238E27FC236}">
              <a16:creationId xmlns:a16="http://schemas.microsoft.com/office/drawing/2014/main" id="{00000000-0008-0000-0D00-000023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6" name="CustomShape 1" hidden="1">
          <a:extLst>
            <a:ext uri="{FF2B5EF4-FFF2-40B4-BE49-F238E27FC236}">
              <a16:creationId xmlns:a16="http://schemas.microsoft.com/office/drawing/2014/main" id="{00000000-0008-0000-0D00-000024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7" name="CustomShape 1" hidden="1">
          <a:extLst>
            <a:ext uri="{FF2B5EF4-FFF2-40B4-BE49-F238E27FC236}">
              <a16:creationId xmlns:a16="http://schemas.microsoft.com/office/drawing/2014/main" id="{00000000-0008-0000-0D00-000025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8" name="CustomShape 1" hidden="1">
          <a:extLst>
            <a:ext uri="{FF2B5EF4-FFF2-40B4-BE49-F238E27FC236}">
              <a16:creationId xmlns:a16="http://schemas.microsoft.com/office/drawing/2014/main" id="{00000000-0008-0000-0D00-000026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39" name="CustomShape 1" hidden="1">
          <a:extLst>
            <a:ext uri="{FF2B5EF4-FFF2-40B4-BE49-F238E27FC236}">
              <a16:creationId xmlns:a16="http://schemas.microsoft.com/office/drawing/2014/main" id="{00000000-0008-0000-0D00-000027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0" name="CustomShape 1" hidden="1">
          <a:extLst>
            <a:ext uri="{FF2B5EF4-FFF2-40B4-BE49-F238E27FC236}">
              <a16:creationId xmlns:a16="http://schemas.microsoft.com/office/drawing/2014/main" id="{00000000-0008-0000-0D00-000028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1" name="CustomShape 1" hidden="1">
          <a:extLst>
            <a:ext uri="{FF2B5EF4-FFF2-40B4-BE49-F238E27FC236}">
              <a16:creationId xmlns:a16="http://schemas.microsoft.com/office/drawing/2014/main" id="{00000000-0008-0000-0D00-000029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2" name="CustomShape 1" hidden="1">
          <a:extLst>
            <a:ext uri="{FF2B5EF4-FFF2-40B4-BE49-F238E27FC236}">
              <a16:creationId xmlns:a16="http://schemas.microsoft.com/office/drawing/2014/main" id="{00000000-0008-0000-0D00-00002A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3" name="CustomShape 1" hidden="1">
          <a:extLst>
            <a:ext uri="{FF2B5EF4-FFF2-40B4-BE49-F238E27FC236}">
              <a16:creationId xmlns:a16="http://schemas.microsoft.com/office/drawing/2014/main" id="{00000000-0008-0000-0D00-00002B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4" name="CustomShape 1" hidden="1">
          <a:extLst>
            <a:ext uri="{FF2B5EF4-FFF2-40B4-BE49-F238E27FC236}">
              <a16:creationId xmlns:a16="http://schemas.microsoft.com/office/drawing/2014/main" id="{00000000-0008-0000-0D00-00002C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5" name="CustomShape 1" hidden="1">
          <a:extLst>
            <a:ext uri="{FF2B5EF4-FFF2-40B4-BE49-F238E27FC236}">
              <a16:creationId xmlns:a16="http://schemas.microsoft.com/office/drawing/2014/main" id="{00000000-0008-0000-0D00-00002D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6" name="CustomShape 1" hidden="1">
          <a:extLst>
            <a:ext uri="{FF2B5EF4-FFF2-40B4-BE49-F238E27FC236}">
              <a16:creationId xmlns:a16="http://schemas.microsoft.com/office/drawing/2014/main" id="{00000000-0008-0000-0D00-00002E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7" name="CustomShape 1" hidden="1">
          <a:extLst>
            <a:ext uri="{FF2B5EF4-FFF2-40B4-BE49-F238E27FC236}">
              <a16:creationId xmlns:a16="http://schemas.microsoft.com/office/drawing/2014/main" id="{00000000-0008-0000-0D00-00002F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8" name="CustomShape 1" hidden="1">
          <a:extLst>
            <a:ext uri="{FF2B5EF4-FFF2-40B4-BE49-F238E27FC236}">
              <a16:creationId xmlns:a16="http://schemas.microsoft.com/office/drawing/2014/main" id="{00000000-0008-0000-0D00-000030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49" name="CustomShape 1" hidden="1">
          <a:extLst>
            <a:ext uri="{FF2B5EF4-FFF2-40B4-BE49-F238E27FC236}">
              <a16:creationId xmlns:a16="http://schemas.microsoft.com/office/drawing/2014/main" id="{00000000-0008-0000-0D00-000031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50" name="CustomShape 1" hidden="1">
          <a:extLst>
            <a:ext uri="{FF2B5EF4-FFF2-40B4-BE49-F238E27FC236}">
              <a16:creationId xmlns:a16="http://schemas.microsoft.com/office/drawing/2014/main" id="{00000000-0008-0000-0D00-000032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51" name="CustomShape 1" hidden="1">
          <a:extLst>
            <a:ext uri="{FF2B5EF4-FFF2-40B4-BE49-F238E27FC236}">
              <a16:creationId xmlns:a16="http://schemas.microsoft.com/office/drawing/2014/main" id="{00000000-0008-0000-0D00-000033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52" name="CustomShape 1" hidden="1">
          <a:extLst>
            <a:ext uri="{FF2B5EF4-FFF2-40B4-BE49-F238E27FC236}">
              <a16:creationId xmlns:a16="http://schemas.microsoft.com/office/drawing/2014/main" id="{00000000-0008-0000-0D00-000034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53" name="CustomShape 1" hidden="1">
          <a:extLst>
            <a:ext uri="{FF2B5EF4-FFF2-40B4-BE49-F238E27FC236}">
              <a16:creationId xmlns:a16="http://schemas.microsoft.com/office/drawing/2014/main" id="{00000000-0008-0000-0D00-000035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00000000-0008-0000-0D00-000036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301620</xdr:colOff>
      <xdr:row>7</xdr:row>
      <xdr:rowOff>36915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00000000-0008-0000-0D00-000037000000}"/>
            </a:ext>
          </a:extLst>
        </xdr:cNvPr>
        <xdr:cNvSpPr/>
      </xdr:nvSpPr>
      <xdr:spPr>
        <a:xfrm>
          <a:off x="0" y="0"/>
          <a:ext cx="8340720" cy="146566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54" name="CustomShape 1" hidden="1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55" name="CustomShape 1" hidden="1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56" name="CustomShape 1" hidden="1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57" name="CustomShape 1" hidden="1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58" name="CustomShape 1" hidden="1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59" name="CustomShape 1" hidden="1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0" name="CustomShape 1" hidden="1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1" name="CustomShape 1" hidden="1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2" name="CustomShape 1" hidden="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3" name="CustomShape 1" hidden="1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4" name="CustomShape 1" hidden="1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5" name="CustomShape 1" hidden="1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6" name="CustomShape 1" hidden="1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7" name="CustomShape 1" hidden="1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68" name="CustomShape 1" hidden="1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/>
      </xdr:nvSpPr>
      <xdr:spPr>
        <a:xfrm>
          <a:off x="0" y="0"/>
          <a:ext cx="11525400" cy="66758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69" name="CustomShape 1" hidden="1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0" name="CustomShape 1" hidden="1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1" name="CustomShape 1" hidden="1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2" name="CustomShape 1" hidden="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3" name="CustomShape 1" hidden="1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4" name="CustomShape 1" hidden="1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5" name="CustomShape 1" hidden="1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6" name="CustomShape 1" hidden="1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7" name="CustomShape 1" hidden="1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8" name="CustomShape 1" hidden="1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79" name="CustomShape 1" hidden="1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80" name="CustomShape 1" hidden="1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81" name="CustomShape 1" hidden="1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/>
      </xdr:nvSpPr>
      <xdr:spPr>
        <a:xfrm>
          <a:off x="0" y="0"/>
          <a:ext cx="11034720" cy="67046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82" name="CustomShape 1" hidden="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83" name="CustomShape 1" hidden="1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84" name="CustomShape 1" hidden="1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85" name="CustomShape 1" hidden="1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86" name="CustomShape 1" hidden="1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87" name="CustomShape 1" hidden="1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88" name="CustomShape 1" hidden="1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89" name="CustomShape 1" hidden="1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90" name="CustomShape 1" hidden="1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91" name="CustomShape 1" hidden="1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92" name="CustomShape 1" hidden="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93" name="CustomShape 1" hidden="1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94" name="CustomShape 1" hidden="1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/>
      </xdr:nvSpPr>
      <xdr:spPr>
        <a:xfrm>
          <a:off x="0" y="0"/>
          <a:ext cx="8266320" cy="66189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95" name="CustomShape 1" hidden="1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96" name="CustomShape 1" hidden="1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97" name="CustomShape 1" hidden="1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98" name="CustomShape 1" hidden="1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99" name="CustomShape 1" hidden="1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00" name="CustomShape 1" hidden="1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01" name="CustomShape 1" hidden="1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02" name="CustomShape 1" hidden="1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03" name="CustomShape 1" hidden="1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04" name="CustomShape 1" hidden="1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05" name="CustomShape 1" hidden="1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06" name="CustomShape 1" hidden="1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07" name="CustomShape 1" hidden="1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/>
      </xdr:nvSpPr>
      <xdr:spPr>
        <a:xfrm>
          <a:off x="0" y="0"/>
          <a:ext cx="11053800" cy="6542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08" name="CustomShape 1" hidden="1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09" name="CustomShape 1" hidden="1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0" name="CustomShape 1" hidden="1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1" name="CustomShape 1" hidden="1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2" name="CustomShape 1" hidden="1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3" name="CustomShape 1" hidden="1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4" name="CustomShape 1" hidden="1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5" name="CustomShape 1" hidden="1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6" name="CustomShape 1" hidden="1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7" name="CustomShape 1" hidden="1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8" name="CustomShape 1" hidden="1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19" name="CustomShape 1" hidden="1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20" name="CustomShape 1" hidden="1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21" name="CustomShape 1" hidden="1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122" name="CustomShape 1" hidden="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/>
      </xdr:nvSpPr>
      <xdr:spPr>
        <a:xfrm>
          <a:off x="0" y="0"/>
          <a:ext cx="11525400" cy="6685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23" name="CustomShape 1" hidden="1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24" name="CustomShape 1" hidden="1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25" name="CustomShape 1" hidden="1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26" name="CustomShape 1" hidden="1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27" name="CustomShape 1" hidden="1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28" name="CustomShape 1" hidden="1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29" name="CustomShape 1" hidden="1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30" name="CustomShape 1" hidden="1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31" name="CustomShape 1" hidden="1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32" name="CustomShape 1" hidden="1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33" name="CustomShape 1" hidden="1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34" name="CustomShape 1" hidden="1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135" name="CustomShape 1" hidden="1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/>
      </xdr:nvSpPr>
      <xdr:spPr>
        <a:xfrm>
          <a:off x="0" y="0"/>
          <a:ext cx="1103472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36" name="CustomShape 1" hidden="1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37" name="CustomShape 1" hidden="1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38" name="CustomShape 1" hidden="1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39" name="CustomShape 1" hidden="1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0" name="CustomShape 1" hidden="1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1" name="CustomShape 1" hidden="1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2" name="CustomShape 1" hidden="1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3" name="CustomShape 1" hidden="1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4" name="CustomShape 1" hidden="1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5" name="CustomShape 1" hidden="1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6" name="CustomShape 1" hidden="1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7" name="CustomShape 1" hidden="1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148" name="CustomShape 1" hidden="1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SpPr/>
      </xdr:nvSpPr>
      <xdr:spPr>
        <a:xfrm>
          <a:off x="0" y="0"/>
          <a:ext cx="8266320" cy="66283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49" name="CustomShape 1" hidden="1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0" name="CustomShape 1" hidden="1">
          <a:extLst>
            <a:ext uri="{FF2B5EF4-FFF2-40B4-BE49-F238E27FC236}">
              <a16:creationId xmlns:a16="http://schemas.microsoft.com/office/drawing/2014/main" id="{00000000-0008-0000-0300-000096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1" name="CustomShape 1" hidden="1">
          <a:extLst>
            <a:ext uri="{FF2B5EF4-FFF2-40B4-BE49-F238E27FC236}">
              <a16:creationId xmlns:a16="http://schemas.microsoft.com/office/drawing/2014/main" id="{00000000-0008-0000-0300-000097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2" name="CustomShape 1" hidden="1"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3" name="CustomShape 1" hidden="1"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4" name="CustomShape 1" hidden="1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5" name="CustomShape 1" hidden="1"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6" name="CustomShape 1" hidden="1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7" name="CustomShape 1" hidden="1"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8" name="CustomShape 1" hidden="1"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59" name="CustomShape 1" hidden="1"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60" name="CustomShape 1" hidden="1"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161" name="CustomShape 1" hidden="1"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SpPr/>
      </xdr:nvSpPr>
      <xdr:spPr>
        <a:xfrm>
          <a:off x="0" y="0"/>
          <a:ext cx="11053800" cy="65520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2" name="CustomShape 1" hidden="1">
          <a:extLst>
            <a:ext uri="{FF2B5EF4-FFF2-40B4-BE49-F238E27FC236}">
              <a16:creationId xmlns:a16="http://schemas.microsoft.com/office/drawing/2014/main" id="{00000000-0008-0000-0400-0000A2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3" name="CustomShape 1" hidden="1">
          <a:extLst>
            <a:ext uri="{FF2B5EF4-FFF2-40B4-BE49-F238E27FC236}">
              <a16:creationId xmlns:a16="http://schemas.microsoft.com/office/drawing/2014/main" id="{00000000-0008-0000-0400-0000A3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4" name="CustomShape 1" hidden="1">
          <a:extLst>
            <a:ext uri="{FF2B5EF4-FFF2-40B4-BE49-F238E27FC236}">
              <a16:creationId xmlns:a16="http://schemas.microsoft.com/office/drawing/2014/main" id="{00000000-0008-0000-0400-0000A4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5" name="CustomShape 1" hidden="1">
          <a:extLst>
            <a:ext uri="{FF2B5EF4-FFF2-40B4-BE49-F238E27FC236}">
              <a16:creationId xmlns:a16="http://schemas.microsoft.com/office/drawing/2014/main" id="{00000000-0008-0000-0400-0000A5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6" name="CustomShape 1" hidden="1">
          <a:extLst>
            <a:ext uri="{FF2B5EF4-FFF2-40B4-BE49-F238E27FC236}">
              <a16:creationId xmlns:a16="http://schemas.microsoft.com/office/drawing/2014/main" id="{00000000-0008-0000-0400-0000A6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7" name="CustomShape 1" hidden="1">
          <a:extLst>
            <a:ext uri="{FF2B5EF4-FFF2-40B4-BE49-F238E27FC236}">
              <a16:creationId xmlns:a16="http://schemas.microsoft.com/office/drawing/2014/main" id="{00000000-0008-0000-0400-0000A7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8" name="CustomShape 1" hidden="1">
          <a:extLst>
            <a:ext uri="{FF2B5EF4-FFF2-40B4-BE49-F238E27FC236}">
              <a16:creationId xmlns:a16="http://schemas.microsoft.com/office/drawing/2014/main" id="{00000000-0008-0000-0400-0000A8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69" name="CustomShape 1" hidden="1">
          <a:extLst>
            <a:ext uri="{FF2B5EF4-FFF2-40B4-BE49-F238E27FC236}">
              <a16:creationId xmlns:a16="http://schemas.microsoft.com/office/drawing/2014/main" id="{00000000-0008-0000-0400-0000A9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70" name="CustomShape 1" hidden="1">
          <a:extLst>
            <a:ext uri="{FF2B5EF4-FFF2-40B4-BE49-F238E27FC236}">
              <a16:creationId xmlns:a16="http://schemas.microsoft.com/office/drawing/2014/main" id="{00000000-0008-0000-0400-0000AA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71" name="CustomShape 1" hidden="1">
          <a:extLst>
            <a:ext uri="{FF2B5EF4-FFF2-40B4-BE49-F238E27FC236}">
              <a16:creationId xmlns:a16="http://schemas.microsoft.com/office/drawing/2014/main" id="{00000000-0008-0000-0400-0000AB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72" name="CustomShape 1" hidden="1">
          <a:extLst>
            <a:ext uri="{FF2B5EF4-FFF2-40B4-BE49-F238E27FC236}">
              <a16:creationId xmlns:a16="http://schemas.microsoft.com/office/drawing/2014/main" id="{00000000-0008-0000-0400-0000AC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73" name="CustomShape 1" hidden="1">
          <a:extLst>
            <a:ext uri="{FF2B5EF4-FFF2-40B4-BE49-F238E27FC236}">
              <a16:creationId xmlns:a16="http://schemas.microsoft.com/office/drawing/2014/main" id="{00000000-0008-0000-0400-0000AD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74" name="CustomShape 1" hidden="1">
          <a:extLst>
            <a:ext uri="{FF2B5EF4-FFF2-40B4-BE49-F238E27FC236}">
              <a16:creationId xmlns:a16="http://schemas.microsoft.com/office/drawing/2014/main" id="{00000000-0008-0000-0400-0000AE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75" name="CustomShape 1" hidden="1">
          <a:extLst>
            <a:ext uri="{FF2B5EF4-FFF2-40B4-BE49-F238E27FC236}">
              <a16:creationId xmlns:a16="http://schemas.microsoft.com/office/drawing/2014/main" id="{00000000-0008-0000-0400-0000AF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176" name="CustomShape 1" hidden="1">
          <a:extLst>
            <a:ext uri="{FF2B5EF4-FFF2-40B4-BE49-F238E27FC236}">
              <a16:creationId xmlns:a16="http://schemas.microsoft.com/office/drawing/2014/main" id="{00000000-0008-0000-0400-0000B0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77" name="CustomShape 1" hidden="1">
          <a:extLst>
            <a:ext uri="{FF2B5EF4-FFF2-40B4-BE49-F238E27FC236}">
              <a16:creationId xmlns:a16="http://schemas.microsoft.com/office/drawing/2014/main" id="{00000000-0008-0000-0400-0000B1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78" name="CustomShape 1" hidden="1">
          <a:extLst>
            <a:ext uri="{FF2B5EF4-FFF2-40B4-BE49-F238E27FC236}">
              <a16:creationId xmlns:a16="http://schemas.microsoft.com/office/drawing/2014/main" id="{00000000-0008-0000-0400-0000B2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79" name="CustomShape 1" hidden="1">
          <a:extLst>
            <a:ext uri="{FF2B5EF4-FFF2-40B4-BE49-F238E27FC236}">
              <a16:creationId xmlns:a16="http://schemas.microsoft.com/office/drawing/2014/main" id="{00000000-0008-0000-0400-0000B3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0" name="CustomShape 1" hidden="1">
          <a:extLst>
            <a:ext uri="{FF2B5EF4-FFF2-40B4-BE49-F238E27FC236}">
              <a16:creationId xmlns:a16="http://schemas.microsoft.com/office/drawing/2014/main" id="{00000000-0008-0000-0400-0000B4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1" name="CustomShape 1" hidden="1">
          <a:extLst>
            <a:ext uri="{FF2B5EF4-FFF2-40B4-BE49-F238E27FC236}">
              <a16:creationId xmlns:a16="http://schemas.microsoft.com/office/drawing/2014/main" id="{00000000-0008-0000-0400-0000B5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2" name="CustomShape 1" hidden="1">
          <a:extLst>
            <a:ext uri="{FF2B5EF4-FFF2-40B4-BE49-F238E27FC236}">
              <a16:creationId xmlns:a16="http://schemas.microsoft.com/office/drawing/2014/main" id="{00000000-0008-0000-0400-0000B6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3" name="CustomShape 1" hidden="1">
          <a:extLst>
            <a:ext uri="{FF2B5EF4-FFF2-40B4-BE49-F238E27FC236}">
              <a16:creationId xmlns:a16="http://schemas.microsoft.com/office/drawing/2014/main" id="{00000000-0008-0000-0400-0000B7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4" name="CustomShape 1" hidden="1">
          <a:extLst>
            <a:ext uri="{FF2B5EF4-FFF2-40B4-BE49-F238E27FC236}">
              <a16:creationId xmlns:a16="http://schemas.microsoft.com/office/drawing/2014/main" id="{00000000-0008-0000-0400-0000B8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5" name="CustomShape 1" hidden="1">
          <a:extLst>
            <a:ext uri="{FF2B5EF4-FFF2-40B4-BE49-F238E27FC236}">
              <a16:creationId xmlns:a16="http://schemas.microsoft.com/office/drawing/2014/main" id="{00000000-0008-0000-0400-0000B9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6" name="CustomShape 1" hidden="1">
          <a:extLst>
            <a:ext uri="{FF2B5EF4-FFF2-40B4-BE49-F238E27FC236}">
              <a16:creationId xmlns:a16="http://schemas.microsoft.com/office/drawing/2014/main" id="{00000000-0008-0000-0400-0000BA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7" name="CustomShape 1" hidden="1">
          <a:extLst>
            <a:ext uri="{FF2B5EF4-FFF2-40B4-BE49-F238E27FC236}">
              <a16:creationId xmlns:a16="http://schemas.microsoft.com/office/drawing/2014/main" id="{00000000-0008-0000-0400-0000BB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8" name="CustomShape 1" hidden="1">
          <a:extLst>
            <a:ext uri="{FF2B5EF4-FFF2-40B4-BE49-F238E27FC236}">
              <a16:creationId xmlns:a16="http://schemas.microsoft.com/office/drawing/2014/main" id="{00000000-0008-0000-0400-0000BC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189" name="CustomShape 1" hidden="1">
          <a:extLst>
            <a:ext uri="{FF2B5EF4-FFF2-40B4-BE49-F238E27FC236}">
              <a16:creationId xmlns:a16="http://schemas.microsoft.com/office/drawing/2014/main" id="{00000000-0008-0000-0400-0000BD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0" name="CustomShape 1" hidden="1">
          <a:extLst>
            <a:ext uri="{FF2B5EF4-FFF2-40B4-BE49-F238E27FC236}">
              <a16:creationId xmlns:a16="http://schemas.microsoft.com/office/drawing/2014/main" id="{00000000-0008-0000-0400-0000BE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1" name="CustomShape 1" hidden="1">
          <a:extLst>
            <a:ext uri="{FF2B5EF4-FFF2-40B4-BE49-F238E27FC236}">
              <a16:creationId xmlns:a16="http://schemas.microsoft.com/office/drawing/2014/main" id="{00000000-0008-0000-0400-0000BF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2" name="CustomShape 1" hidden="1">
          <a:extLst>
            <a:ext uri="{FF2B5EF4-FFF2-40B4-BE49-F238E27FC236}">
              <a16:creationId xmlns:a16="http://schemas.microsoft.com/office/drawing/2014/main" id="{00000000-0008-0000-0400-0000C0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3" name="CustomShape 1" hidden="1">
          <a:extLst>
            <a:ext uri="{FF2B5EF4-FFF2-40B4-BE49-F238E27FC236}">
              <a16:creationId xmlns:a16="http://schemas.microsoft.com/office/drawing/2014/main" id="{00000000-0008-0000-0400-0000C1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4" name="CustomShape 1" hidden="1">
          <a:extLst>
            <a:ext uri="{FF2B5EF4-FFF2-40B4-BE49-F238E27FC236}">
              <a16:creationId xmlns:a16="http://schemas.microsoft.com/office/drawing/2014/main" id="{00000000-0008-0000-0400-0000C2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5" name="CustomShape 1" hidden="1">
          <a:extLst>
            <a:ext uri="{FF2B5EF4-FFF2-40B4-BE49-F238E27FC236}">
              <a16:creationId xmlns:a16="http://schemas.microsoft.com/office/drawing/2014/main" id="{00000000-0008-0000-0400-0000C3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6" name="CustomShape 1" hidden="1">
          <a:extLst>
            <a:ext uri="{FF2B5EF4-FFF2-40B4-BE49-F238E27FC236}">
              <a16:creationId xmlns:a16="http://schemas.microsoft.com/office/drawing/2014/main" id="{00000000-0008-0000-0400-0000C4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7" name="CustomShape 1" hidden="1">
          <a:extLst>
            <a:ext uri="{FF2B5EF4-FFF2-40B4-BE49-F238E27FC236}">
              <a16:creationId xmlns:a16="http://schemas.microsoft.com/office/drawing/2014/main" id="{00000000-0008-0000-0400-0000C5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8" name="CustomShape 1" hidden="1">
          <a:extLst>
            <a:ext uri="{FF2B5EF4-FFF2-40B4-BE49-F238E27FC236}">
              <a16:creationId xmlns:a16="http://schemas.microsoft.com/office/drawing/2014/main" id="{00000000-0008-0000-0400-0000C6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199" name="CustomShape 1" hidden="1">
          <a:extLst>
            <a:ext uri="{FF2B5EF4-FFF2-40B4-BE49-F238E27FC236}">
              <a16:creationId xmlns:a16="http://schemas.microsoft.com/office/drawing/2014/main" id="{00000000-0008-0000-0400-0000C7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00" name="CustomShape 1" hidden="1">
          <a:extLst>
            <a:ext uri="{FF2B5EF4-FFF2-40B4-BE49-F238E27FC236}">
              <a16:creationId xmlns:a16="http://schemas.microsoft.com/office/drawing/2014/main" id="{00000000-0008-0000-0400-0000C8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01" name="CustomShape 1" hidden="1">
          <a:extLst>
            <a:ext uri="{FF2B5EF4-FFF2-40B4-BE49-F238E27FC236}">
              <a16:creationId xmlns:a16="http://schemas.microsoft.com/office/drawing/2014/main" id="{00000000-0008-0000-0400-0000C9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02" name="CustomShape 1" hidden="1">
          <a:extLst>
            <a:ext uri="{FF2B5EF4-FFF2-40B4-BE49-F238E27FC236}">
              <a16:creationId xmlns:a16="http://schemas.microsoft.com/office/drawing/2014/main" id="{00000000-0008-0000-0400-0000CA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03" name="CustomShape 1" hidden="1">
          <a:extLst>
            <a:ext uri="{FF2B5EF4-FFF2-40B4-BE49-F238E27FC236}">
              <a16:creationId xmlns:a16="http://schemas.microsoft.com/office/drawing/2014/main" id="{00000000-0008-0000-0400-0000CB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04" name="CustomShape 1" hidden="1">
          <a:extLst>
            <a:ext uri="{FF2B5EF4-FFF2-40B4-BE49-F238E27FC236}">
              <a16:creationId xmlns:a16="http://schemas.microsoft.com/office/drawing/2014/main" id="{00000000-0008-0000-0400-0000CC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05" name="CustomShape 1" hidden="1">
          <a:extLst>
            <a:ext uri="{FF2B5EF4-FFF2-40B4-BE49-F238E27FC236}">
              <a16:creationId xmlns:a16="http://schemas.microsoft.com/office/drawing/2014/main" id="{00000000-0008-0000-0400-0000CD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06" name="CustomShape 1" hidden="1">
          <a:extLst>
            <a:ext uri="{FF2B5EF4-FFF2-40B4-BE49-F238E27FC236}">
              <a16:creationId xmlns:a16="http://schemas.microsoft.com/office/drawing/2014/main" id="{00000000-0008-0000-0400-0000CE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07" name="CustomShape 1" hidden="1">
          <a:extLst>
            <a:ext uri="{FF2B5EF4-FFF2-40B4-BE49-F238E27FC236}">
              <a16:creationId xmlns:a16="http://schemas.microsoft.com/office/drawing/2014/main" id="{00000000-0008-0000-0400-0000CF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08" name="CustomShape 1" hidden="1">
          <a:extLst>
            <a:ext uri="{FF2B5EF4-FFF2-40B4-BE49-F238E27FC236}">
              <a16:creationId xmlns:a16="http://schemas.microsoft.com/office/drawing/2014/main" id="{00000000-0008-0000-0400-0000D0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09" name="CustomShape 1" hidden="1">
          <a:extLst>
            <a:ext uri="{FF2B5EF4-FFF2-40B4-BE49-F238E27FC236}">
              <a16:creationId xmlns:a16="http://schemas.microsoft.com/office/drawing/2014/main" id="{00000000-0008-0000-0400-0000D1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10" name="CustomShape 1" hidden="1">
          <a:extLst>
            <a:ext uri="{FF2B5EF4-FFF2-40B4-BE49-F238E27FC236}">
              <a16:creationId xmlns:a16="http://schemas.microsoft.com/office/drawing/2014/main" id="{00000000-0008-0000-0400-0000D2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11" name="CustomShape 1" hidden="1">
          <a:extLst>
            <a:ext uri="{FF2B5EF4-FFF2-40B4-BE49-F238E27FC236}">
              <a16:creationId xmlns:a16="http://schemas.microsoft.com/office/drawing/2014/main" id="{00000000-0008-0000-0400-0000D3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12" name="CustomShape 1" hidden="1">
          <a:extLst>
            <a:ext uri="{FF2B5EF4-FFF2-40B4-BE49-F238E27FC236}">
              <a16:creationId xmlns:a16="http://schemas.microsoft.com/office/drawing/2014/main" id="{00000000-0008-0000-0400-0000D4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13" name="CustomShape 1" hidden="1">
          <a:extLst>
            <a:ext uri="{FF2B5EF4-FFF2-40B4-BE49-F238E27FC236}">
              <a16:creationId xmlns:a16="http://schemas.microsoft.com/office/drawing/2014/main" id="{00000000-0008-0000-0400-0000D5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14" name="CustomShape 1" hidden="1">
          <a:extLst>
            <a:ext uri="{FF2B5EF4-FFF2-40B4-BE49-F238E27FC236}">
              <a16:creationId xmlns:a16="http://schemas.microsoft.com/office/drawing/2014/main" id="{00000000-0008-0000-0400-0000D6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15" name="CustomShape 1" hidden="1">
          <a:extLst>
            <a:ext uri="{FF2B5EF4-FFF2-40B4-BE49-F238E27FC236}">
              <a16:creationId xmlns:a16="http://schemas.microsoft.com/office/drawing/2014/main" id="{00000000-0008-0000-0400-0000D700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16" name="CustomShape 1" hidden="1">
          <a:extLst>
            <a:ext uri="{FF2B5EF4-FFF2-40B4-BE49-F238E27FC236}">
              <a16:creationId xmlns:a16="http://schemas.microsoft.com/office/drawing/2014/main" id="{00000000-0008-0000-0500-0000D8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17" name="CustomShape 1" hidden="1">
          <a:extLst>
            <a:ext uri="{FF2B5EF4-FFF2-40B4-BE49-F238E27FC236}">
              <a16:creationId xmlns:a16="http://schemas.microsoft.com/office/drawing/2014/main" id="{00000000-0008-0000-0500-0000D9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18" name="CustomShape 1" hidden="1">
          <a:extLst>
            <a:ext uri="{FF2B5EF4-FFF2-40B4-BE49-F238E27FC236}">
              <a16:creationId xmlns:a16="http://schemas.microsoft.com/office/drawing/2014/main" id="{00000000-0008-0000-0500-0000DA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19" name="CustomShape 1" hidden="1">
          <a:extLst>
            <a:ext uri="{FF2B5EF4-FFF2-40B4-BE49-F238E27FC236}">
              <a16:creationId xmlns:a16="http://schemas.microsoft.com/office/drawing/2014/main" id="{00000000-0008-0000-0500-0000DB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0" name="CustomShape 1" hidden="1">
          <a:extLst>
            <a:ext uri="{FF2B5EF4-FFF2-40B4-BE49-F238E27FC236}">
              <a16:creationId xmlns:a16="http://schemas.microsoft.com/office/drawing/2014/main" id="{00000000-0008-0000-0500-0000DC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1" name="CustomShape 1" hidden="1">
          <a:extLst>
            <a:ext uri="{FF2B5EF4-FFF2-40B4-BE49-F238E27FC236}">
              <a16:creationId xmlns:a16="http://schemas.microsoft.com/office/drawing/2014/main" id="{00000000-0008-0000-0500-0000DD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2" name="CustomShape 1" hidden="1">
          <a:extLst>
            <a:ext uri="{FF2B5EF4-FFF2-40B4-BE49-F238E27FC236}">
              <a16:creationId xmlns:a16="http://schemas.microsoft.com/office/drawing/2014/main" id="{00000000-0008-0000-0500-0000DE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3" name="CustomShape 1" hidden="1">
          <a:extLst>
            <a:ext uri="{FF2B5EF4-FFF2-40B4-BE49-F238E27FC236}">
              <a16:creationId xmlns:a16="http://schemas.microsoft.com/office/drawing/2014/main" id="{00000000-0008-0000-0500-0000DF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4" name="CustomShape 1" hidden="1">
          <a:extLst>
            <a:ext uri="{FF2B5EF4-FFF2-40B4-BE49-F238E27FC236}">
              <a16:creationId xmlns:a16="http://schemas.microsoft.com/office/drawing/2014/main" id="{00000000-0008-0000-0500-0000E0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5" name="CustomShape 1" hidden="1">
          <a:extLst>
            <a:ext uri="{FF2B5EF4-FFF2-40B4-BE49-F238E27FC236}">
              <a16:creationId xmlns:a16="http://schemas.microsoft.com/office/drawing/2014/main" id="{00000000-0008-0000-0500-0000E1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6" name="CustomShape 1" hidden="1">
          <a:extLst>
            <a:ext uri="{FF2B5EF4-FFF2-40B4-BE49-F238E27FC236}">
              <a16:creationId xmlns:a16="http://schemas.microsoft.com/office/drawing/2014/main" id="{00000000-0008-0000-0500-0000E2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7" name="CustomShape 1" hidden="1">
          <a:extLst>
            <a:ext uri="{FF2B5EF4-FFF2-40B4-BE49-F238E27FC236}">
              <a16:creationId xmlns:a16="http://schemas.microsoft.com/office/drawing/2014/main" id="{00000000-0008-0000-0500-0000E3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8" name="CustomShape 1" hidden="1">
          <a:extLst>
            <a:ext uri="{FF2B5EF4-FFF2-40B4-BE49-F238E27FC236}">
              <a16:creationId xmlns:a16="http://schemas.microsoft.com/office/drawing/2014/main" id="{00000000-0008-0000-0500-0000E4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29" name="CustomShape 1" hidden="1">
          <a:extLst>
            <a:ext uri="{FF2B5EF4-FFF2-40B4-BE49-F238E27FC236}">
              <a16:creationId xmlns:a16="http://schemas.microsoft.com/office/drawing/2014/main" id="{00000000-0008-0000-0500-0000E5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230" name="CustomShape 1" hidden="1">
          <a:extLst>
            <a:ext uri="{FF2B5EF4-FFF2-40B4-BE49-F238E27FC236}">
              <a16:creationId xmlns:a16="http://schemas.microsoft.com/office/drawing/2014/main" id="{00000000-0008-0000-0500-0000E600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1" name="CustomShape 1" hidden="1">
          <a:extLst>
            <a:ext uri="{FF2B5EF4-FFF2-40B4-BE49-F238E27FC236}">
              <a16:creationId xmlns:a16="http://schemas.microsoft.com/office/drawing/2014/main" id="{00000000-0008-0000-0500-0000E7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2" name="CustomShape 1" hidden="1">
          <a:extLst>
            <a:ext uri="{FF2B5EF4-FFF2-40B4-BE49-F238E27FC236}">
              <a16:creationId xmlns:a16="http://schemas.microsoft.com/office/drawing/2014/main" id="{00000000-0008-0000-0500-0000E8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3" name="CustomShape 1" hidden="1">
          <a:extLst>
            <a:ext uri="{FF2B5EF4-FFF2-40B4-BE49-F238E27FC236}">
              <a16:creationId xmlns:a16="http://schemas.microsoft.com/office/drawing/2014/main" id="{00000000-0008-0000-0500-0000E9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4" name="CustomShape 1" hidden="1">
          <a:extLst>
            <a:ext uri="{FF2B5EF4-FFF2-40B4-BE49-F238E27FC236}">
              <a16:creationId xmlns:a16="http://schemas.microsoft.com/office/drawing/2014/main" id="{00000000-0008-0000-0500-0000EA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5" name="CustomShape 1" hidden="1">
          <a:extLst>
            <a:ext uri="{FF2B5EF4-FFF2-40B4-BE49-F238E27FC236}">
              <a16:creationId xmlns:a16="http://schemas.microsoft.com/office/drawing/2014/main" id="{00000000-0008-0000-0500-0000EB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6" name="CustomShape 1" hidden="1">
          <a:extLst>
            <a:ext uri="{FF2B5EF4-FFF2-40B4-BE49-F238E27FC236}">
              <a16:creationId xmlns:a16="http://schemas.microsoft.com/office/drawing/2014/main" id="{00000000-0008-0000-0500-0000EC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7" name="CustomShape 1" hidden="1">
          <a:extLst>
            <a:ext uri="{FF2B5EF4-FFF2-40B4-BE49-F238E27FC236}">
              <a16:creationId xmlns:a16="http://schemas.microsoft.com/office/drawing/2014/main" id="{00000000-0008-0000-0500-0000ED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8" name="CustomShape 1" hidden="1">
          <a:extLst>
            <a:ext uri="{FF2B5EF4-FFF2-40B4-BE49-F238E27FC236}">
              <a16:creationId xmlns:a16="http://schemas.microsoft.com/office/drawing/2014/main" id="{00000000-0008-0000-0500-0000EE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39" name="CustomShape 1" hidden="1">
          <a:extLst>
            <a:ext uri="{FF2B5EF4-FFF2-40B4-BE49-F238E27FC236}">
              <a16:creationId xmlns:a16="http://schemas.microsoft.com/office/drawing/2014/main" id="{00000000-0008-0000-0500-0000EF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40" name="CustomShape 1" hidden="1">
          <a:extLst>
            <a:ext uri="{FF2B5EF4-FFF2-40B4-BE49-F238E27FC236}">
              <a16:creationId xmlns:a16="http://schemas.microsoft.com/office/drawing/2014/main" id="{00000000-0008-0000-0500-0000F0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41" name="CustomShape 1" hidden="1">
          <a:extLst>
            <a:ext uri="{FF2B5EF4-FFF2-40B4-BE49-F238E27FC236}">
              <a16:creationId xmlns:a16="http://schemas.microsoft.com/office/drawing/2014/main" id="{00000000-0008-0000-0500-0000F1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42" name="CustomShape 1" hidden="1">
          <a:extLst>
            <a:ext uri="{FF2B5EF4-FFF2-40B4-BE49-F238E27FC236}">
              <a16:creationId xmlns:a16="http://schemas.microsoft.com/office/drawing/2014/main" id="{00000000-0008-0000-0500-0000F2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243" name="CustomShape 1" hidden="1">
          <a:extLst>
            <a:ext uri="{FF2B5EF4-FFF2-40B4-BE49-F238E27FC236}">
              <a16:creationId xmlns:a16="http://schemas.microsoft.com/office/drawing/2014/main" id="{00000000-0008-0000-0500-0000F300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44" name="CustomShape 1" hidden="1">
          <a:extLst>
            <a:ext uri="{FF2B5EF4-FFF2-40B4-BE49-F238E27FC236}">
              <a16:creationId xmlns:a16="http://schemas.microsoft.com/office/drawing/2014/main" id="{00000000-0008-0000-0500-0000F4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45" name="CustomShape 1" hidden="1">
          <a:extLst>
            <a:ext uri="{FF2B5EF4-FFF2-40B4-BE49-F238E27FC236}">
              <a16:creationId xmlns:a16="http://schemas.microsoft.com/office/drawing/2014/main" id="{00000000-0008-0000-0500-0000F5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46" name="CustomShape 1" hidden="1">
          <a:extLst>
            <a:ext uri="{FF2B5EF4-FFF2-40B4-BE49-F238E27FC236}">
              <a16:creationId xmlns:a16="http://schemas.microsoft.com/office/drawing/2014/main" id="{00000000-0008-0000-0500-0000F6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47" name="CustomShape 1" hidden="1">
          <a:extLst>
            <a:ext uri="{FF2B5EF4-FFF2-40B4-BE49-F238E27FC236}">
              <a16:creationId xmlns:a16="http://schemas.microsoft.com/office/drawing/2014/main" id="{00000000-0008-0000-0500-0000F7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48" name="CustomShape 1" hidden="1">
          <a:extLst>
            <a:ext uri="{FF2B5EF4-FFF2-40B4-BE49-F238E27FC236}">
              <a16:creationId xmlns:a16="http://schemas.microsoft.com/office/drawing/2014/main" id="{00000000-0008-0000-0500-0000F8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49" name="CustomShape 1" hidden="1">
          <a:extLst>
            <a:ext uri="{FF2B5EF4-FFF2-40B4-BE49-F238E27FC236}">
              <a16:creationId xmlns:a16="http://schemas.microsoft.com/office/drawing/2014/main" id="{00000000-0008-0000-0500-0000F9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50" name="CustomShape 1" hidden="1">
          <a:extLst>
            <a:ext uri="{FF2B5EF4-FFF2-40B4-BE49-F238E27FC236}">
              <a16:creationId xmlns:a16="http://schemas.microsoft.com/office/drawing/2014/main" id="{00000000-0008-0000-0500-0000FA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51" name="CustomShape 1" hidden="1">
          <a:extLst>
            <a:ext uri="{FF2B5EF4-FFF2-40B4-BE49-F238E27FC236}">
              <a16:creationId xmlns:a16="http://schemas.microsoft.com/office/drawing/2014/main" id="{00000000-0008-0000-0500-0000FB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52" name="CustomShape 1" hidden="1">
          <a:extLst>
            <a:ext uri="{FF2B5EF4-FFF2-40B4-BE49-F238E27FC236}">
              <a16:creationId xmlns:a16="http://schemas.microsoft.com/office/drawing/2014/main" id="{00000000-0008-0000-0500-0000FC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53" name="CustomShape 1" hidden="1">
          <a:extLst>
            <a:ext uri="{FF2B5EF4-FFF2-40B4-BE49-F238E27FC236}">
              <a16:creationId xmlns:a16="http://schemas.microsoft.com/office/drawing/2014/main" id="{00000000-0008-0000-0500-0000FD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54" name="CustomShape 1" hidden="1">
          <a:extLst>
            <a:ext uri="{FF2B5EF4-FFF2-40B4-BE49-F238E27FC236}">
              <a16:creationId xmlns:a16="http://schemas.microsoft.com/office/drawing/2014/main" id="{00000000-0008-0000-0500-0000FE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55" name="CustomShape 1" hidden="1">
          <a:extLst>
            <a:ext uri="{FF2B5EF4-FFF2-40B4-BE49-F238E27FC236}">
              <a16:creationId xmlns:a16="http://schemas.microsoft.com/office/drawing/2014/main" id="{00000000-0008-0000-0500-0000FF00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256" name="CustomShape 1" hidden="1">
          <a:extLst>
            <a:ext uri="{FF2B5EF4-FFF2-40B4-BE49-F238E27FC236}">
              <a16:creationId xmlns:a16="http://schemas.microsoft.com/office/drawing/2014/main" id="{00000000-0008-0000-0500-000000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57" name="CustomShape 1" hidden="1">
          <a:extLst>
            <a:ext uri="{FF2B5EF4-FFF2-40B4-BE49-F238E27FC236}">
              <a16:creationId xmlns:a16="http://schemas.microsoft.com/office/drawing/2014/main" id="{00000000-0008-0000-0500-000001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58" name="CustomShape 1" hidden="1">
          <a:extLst>
            <a:ext uri="{FF2B5EF4-FFF2-40B4-BE49-F238E27FC236}">
              <a16:creationId xmlns:a16="http://schemas.microsoft.com/office/drawing/2014/main" id="{00000000-0008-0000-0500-000002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59" name="CustomShape 1" hidden="1">
          <a:extLst>
            <a:ext uri="{FF2B5EF4-FFF2-40B4-BE49-F238E27FC236}">
              <a16:creationId xmlns:a16="http://schemas.microsoft.com/office/drawing/2014/main" id="{00000000-0008-0000-0500-000003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0" name="CustomShape 1" hidden="1">
          <a:extLst>
            <a:ext uri="{FF2B5EF4-FFF2-40B4-BE49-F238E27FC236}">
              <a16:creationId xmlns:a16="http://schemas.microsoft.com/office/drawing/2014/main" id="{00000000-0008-0000-0500-000004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1" name="CustomShape 1" hidden="1">
          <a:extLst>
            <a:ext uri="{FF2B5EF4-FFF2-40B4-BE49-F238E27FC236}">
              <a16:creationId xmlns:a16="http://schemas.microsoft.com/office/drawing/2014/main" id="{00000000-0008-0000-0500-000005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2" name="CustomShape 1" hidden="1">
          <a:extLst>
            <a:ext uri="{FF2B5EF4-FFF2-40B4-BE49-F238E27FC236}">
              <a16:creationId xmlns:a16="http://schemas.microsoft.com/office/drawing/2014/main" id="{00000000-0008-0000-0500-000006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3" name="CustomShape 1" hidden="1">
          <a:extLst>
            <a:ext uri="{FF2B5EF4-FFF2-40B4-BE49-F238E27FC236}">
              <a16:creationId xmlns:a16="http://schemas.microsoft.com/office/drawing/2014/main" id="{00000000-0008-0000-0500-000007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4" name="CustomShape 1" hidden="1">
          <a:extLst>
            <a:ext uri="{FF2B5EF4-FFF2-40B4-BE49-F238E27FC236}">
              <a16:creationId xmlns:a16="http://schemas.microsoft.com/office/drawing/2014/main" id="{00000000-0008-0000-0500-000008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5" name="CustomShape 1" hidden="1">
          <a:extLst>
            <a:ext uri="{FF2B5EF4-FFF2-40B4-BE49-F238E27FC236}">
              <a16:creationId xmlns:a16="http://schemas.microsoft.com/office/drawing/2014/main" id="{00000000-0008-0000-0500-000009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6" name="CustomShape 1" hidden="1">
          <a:extLst>
            <a:ext uri="{FF2B5EF4-FFF2-40B4-BE49-F238E27FC236}">
              <a16:creationId xmlns:a16="http://schemas.microsoft.com/office/drawing/2014/main" id="{00000000-0008-0000-0500-00000A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7" name="CustomShape 1" hidden="1">
          <a:extLst>
            <a:ext uri="{FF2B5EF4-FFF2-40B4-BE49-F238E27FC236}">
              <a16:creationId xmlns:a16="http://schemas.microsoft.com/office/drawing/2014/main" id="{00000000-0008-0000-0500-00000B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8" name="CustomShape 1" hidden="1">
          <a:extLst>
            <a:ext uri="{FF2B5EF4-FFF2-40B4-BE49-F238E27FC236}">
              <a16:creationId xmlns:a16="http://schemas.microsoft.com/office/drawing/2014/main" id="{00000000-0008-0000-0500-00000C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269" name="CustomShape 1" hidden="1">
          <a:extLst>
            <a:ext uri="{FF2B5EF4-FFF2-40B4-BE49-F238E27FC236}">
              <a16:creationId xmlns:a16="http://schemas.microsoft.com/office/drawing/2014/main" id="{00000000-0008-0000-0500-00000D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24" name="CustomShape 1" hidden="1">
          <a:extLst>
            <a:ext uri="{FF2B5EF4-FFF2-40B4-BE49-F238E27FC236}">
              <a16:creationId xmlns:a16="http://schemas.microsoft.com/office/drawing/2014/main" id="{00000000-0008-0000-0600-000044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25" name="CustomShape 1" hidden="1">
          <a:extLst>
            <a:ext uri="{FF2B5EF4-FFF2-40B4-BE49-F238E27FC236}">
              <a16:creationId xmlns:a16="http://schemas.microsoft.com/office/drawing/2014/main" id="{00000000-0008-0000-0600-000045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26" name="CustomShape 1" hidden="1">
          <a:extLst>
            <a:ext uri="{FF2B5EF4-FFF2-40B4-BE49-F238E27FC236}">
              <a16:creationId xmlns:a16="http://schemas.microsoft.com/office/drawing/2014/main" id="{00000000-0008-0000-0600-000046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27" name="CustomShape 1" hidden="1">
          <a:extLst>
            <a:ext uri="{FF2B5EF4-FFF2-40B4-BE49-F238E27FC236}">
              <a16:creationId xmlns:a16="http://schemas.microsoft.com/office/drawing/2014/main" id="{00000000-0008-0000-0600-000047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28" name="CustomShape 1" hidden="1">
          <a:extLst>
            <a:ext uri="{FF2B5EF4-FFF2-40B4-BE49-F238E27FC236}">
              <a16:creationId xmlns:a16="http://schemas.microsoft.com/office/drawing/2014/main" id="{00000000-0008-0000-0600-000048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29" name="CustomShape 1" hidden="1">
          <a:extLst>
            <a:ext uri="{FF2B5EF4-FFF2-40B4-BE49-F238E27FC236}">
              <a16:creationId xmlns:a16="http://schemas.microsoft.com/office/drawing/2014/main" id="{00000000-0008-0000-0600-000049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0" name="CustomShape 1" hidden="1">
          <a:extLst>
            <a:ext uri="{FF2B5EF4-FFF2-40B4-BE49-F238E27FC236}">
              <a16:creationId xmlns:a16="http://schemas.microsoft.com/office/drawing/2014/main" id="{00000000-0008-0000-0600-00004A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1" name="CustomShape 1" hidden="1">
          <a:extLst>
            <a:ext uri="{FF2B5EF4-FFF2-40B4-BE49-F238E27FC236}">
              <a16:creationId xmlns:a16="http://schemas.microsoft.com/office/drawing/2014/main" id="{00000000-0008-0000-0600-00004B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2" name="CustomShape 1" hidden="1">
          <a:extLst>
            <a:ext uri="{FF2B5EF4-FFF2-40B4-BE49-F238E27FC236}">
              <a16:creationId xmlns:a16="http://schemas.microsoft.com/office/drawing/2014/main" id="{00000000-0008-0000-0600-00004C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3" name="CustomShape 1" hidden="1">
          <a:extLst>
            <a:ext uri="{FF2B5EF4-FFF2-40B4-BE49-F238E27FC236}">
              <a16:creationId xmlns:a16="http://schemas.microsoft.com/office/drawing/2014/main" id="{00000000-0008-0000-0600-00004D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4" name="CustomShape 1" hidden="1">
          <a:extLst>
            <a:ext uri="{FF2B5EF4-FFF2-40B4-BE49-F238E27FC236}">
              <a16:creationId xmlns:a16="http://schemas.microsoft.com/office/drawing/2014/main" id="{00000000-0008-0000-0600-00004E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5" name="CustomShape 1" hidden="1">
          <a:extLst>
            <a:ext uri="{FF2B5EF4-FFF2-40B4-BE49-F238E27FC236}">
              <a16:creationId xmlns:a16="http://schemas.microsoft.com/office/drawing/2014/main" id="{00000000-0008-0000-0600-00004F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6" name="CustomShape 1" hidden="1">
          <a:extLst>
            <a:ext uri="{FF2B5EF4-FFF2-40B4-BE49-F238E27FC236}">
              <a16:creationId xmlns:a16="http://schemas.microsoft.com/office/drawing/2014/main" id="{00000000-0008-0000-0600-000050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7" name="CustomShape 1" hidden="1">
          <a:extLst>
            <a:ext uri="{FF2B5EF4-FFF2-40B4-BE49-F238E27FC236}">
              <a16:creationId xmlns:a16="http://schemas.microsoft.com/office/drawing/2014/main" id="{00000000-0008-0000-0600-000051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120960</xdr:rowOff>
    </xdr:to>
    <xdr:sp macro="" textlink="">
      <xdr:nvSpPr>
        <xdr:cNvPr id="338" name="CustomShape 1" hidden="1">
          <a:extLst>
            <a:ext uri="{FF2B5EF4-FFF2-40B4-BE49-F238E27FC236}">
              <a16:creationId xmlns:a16="http://schemas.microsoft.com/office/drawing/2014/main" id="{00000000-0008-0000-0600-000052010000}"/>
            </a:ext>
          </a:extLst>
        </xdr:cNvPr>
        <xdr:cNvSpPr/>
      </xdr:nvSpPr>
      <xdr:spPr>
        <a:xfrm>
          <a:off x="0" y="0"/>
          <a:ext cx="11525400" cy="67140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39" name="CustomShape 1" hidden="1">
          <a:extLst>
            <a:ext uri="{FF2B5EF4-FFF2-40B4-BE49-F238E27FC236}">
              <a16:creationId xmlns:a16="http://schemas.microsoft.com/office/drawing/2014/main" id="{00000000-0008-0000-0600-000053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0" name="CustomShape 1" hidden="1">
          <a:extLst>
            <a:ext uri="{FF2B5EF4-FFF2-40B4-BE49-F238E27FC236}">
              <a16:creationId xmlns:a16="http://schemas.microsoft.com/office/drawing/2014/main" id="{00000000-0008-0000-0600-000054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1" name="CustomShape 1" hidden="1">
          <a:extLst>
            <a:ext uri="{FF2B5EF4-FFF2-40B4-BE49-F238E27FC236}">
              <a16:creationId xmlns:a16="http://schemas.microsoft.com/office/drawing/2014/main" id="{00000000-0008-0000-0600-000055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2" name="CustomShape 1" hidden="1">
          <a:extLst>
            <a:ext uri="{FF2B5EF4-FFF2-40B4-BE49-F238E27FC236}">
              <a16:creationId xmlns:a16="http://schemas.microsoft.com/office/drawing/2014/main" id="{00000000-0008-0000-0600-000056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3" name="CustomShape 1" hidden="1">
          <a:extLst>
            <a:ext uri="{FF2B5EF4-FFF2-40B4-BE49-F238E27FC236}">
              <a16:creationId xmlns:a16="http://schemas.microsoft.com/office/drawing/2014/main" id="{00000000-0008-0000-0600-000057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4" name="CustomShape 1" hidden="1">
          <a:extLst>
            <a:ext uri="{FF2B5EF4-FFF2-40B4-BE49-F238E27FC236}">
              <a16:creationId xmlns:a16="http://schemas.microsoft.com/office/drawing/2014/main" id="{00000000-0008-0000-0600-000058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5" name="CustomShape 1" hidden="1">
          <a:extLst>
            <a:ext uri="{FF2B5EF4-FFF2-40B4-BE49-F238E27FC236}">
              <a16:creationId xmlns:a16="http://schemas.microsoft.com/office/drawing/2014/main" id="{00000000-0008-0000-0600-000059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6" name="CustomShape 1" hidden="1">
          <a:extLst>
            <a:ext uri="{FF2B5EF4-FFF2-40B4-BE49-F238E27FC236}">
              <a16:creationId xmlns:a16="http://schemas.microsoft.com/office/drawing/2014/main" id="{00000000-0008-0000-0600-00005A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7" name="CustomShape 1" hidden="1">
          <a:extLst>
            <a:ext uri="{FF2B5EF4-FFF2-40B4-BE49-F238E27FC236}">
              <a16:creationId xmlns:a16="http://schemas.microsoft.com/office/drawing/2014/main" id="{00000000-0008-0000-0600-00005B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8" name="CustomShape 1" hidden="1">
          <a:extLst>
            <a:ext uri="{FF2B5EF4-FFF2-40B4-BE49-F238E27FC236}">
              <a16:creationId xmlns:a16="http://schemas.microsoft.com/office/drawing/2014/main" id="{00000000-0008-0000-0600-00005C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49" name="CustomShape 1" hidden="1">
          <a:extLst>
            <a:ext uri="{FF2B5EF4-FFF2-40B4-BE49-F238E27FC236}">
              <a16:creationId xmlns:a16="http://schemas.microsoft.com/office/drawing/2014/main" id="{00000000-0008-0000-0600-00005D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50" name="CustomShape 1" hidden="1">
          <a:extLst>
            <a:ext uri="{FF2B5EF4-FFF2-40B4-BE49-F238E27FC236}">
              <a16:creationId xmlns:a16="http://schemas.microsoft.com/office/drawing/2014/main" id="{00000000-0008-0000-0600-00005E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149760</xdr:rowOff>
    </xdr:to>
    <xdr:sp macro="" textlink="">
      <xdr:nvSpPr>
        <xdr:cNvPr id="351" name="CustomShape 1" hidden="1">
          <a:extLst>
            <a:ext uri="{FF2B5EF4-FFF2-40B4-BE49-F238E27FC236}">
              <a16:creationId xmlns:a16="http://schemas.microsoft.com/office/drawing/2014/main" id="{00000000-0008-0000-0600-00005F010000}"/>
            </a:ext>
          </a:extLst>
        </xdr:cNvPr>
        <xdr:cNvSpPr/>
      </xdr:nvSpPr>
      <xdr:spPr>
        <a:xfrm>
          <a:off x="0" y="0"/>
          <a:ext cx="11034720" cy="67428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2" name="CustomShape 1" hidden="1">
          <a:extLst>
            <a:ext uri="{FF2B5EF4-FFF2-40B4-BE49-F238E27FC236}">
              <a16:creationId xmlns:a16="http://schemas.microsoft.com/office/drawing/2014/main" id="{00000000-0008-0000-0600-000060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3" name="CustomShape 1" hidden="1">
          <a:extLst>
            <a:ext uri="{FF2B5EF4-FFF2-40B4-BE49-F238E27FC236}">
              <a16:creationId xmlns:a16="http://schemas.microsoft.com/office/drawing/2014/main" id="{00000000-0008-0000-0600-000061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4" name="CustomShape 1" hidden="1">
          <a:extLst>
            <a:ext uri="{FF2B5EF4-FFF2-40B4-BE49-F238E27FC236}">
              <a16:creationId xmlns:a16="http://schemas.microsoft.com/office/drawing/2014/main" id="{00000000-0008-0000-0600-000062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5" name="CustomShape 1" hidden="1">
          <a:extLst>
            <a:ext uri="{FF2B5EF4-FFF2-40B4-BE49-F238E27FC236}">
              <a16:creationId xmlns:a16="http://schemas.microsoft.com/office/drawing/2014/main" id="{00000000-0008-0000-0600-000063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6" name="CustomShape 1" hidden="1">
          <a:extLst>
            <a:ext uri="{FF2B5EF4-FFF2-40B4-BE49-F238E27FC236}">
              <a16:creationId xmlns:a16="http://schemas.microsoft.com/office/drawing/2014/main" id="{00000000-0008-0000-0600-000064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7" name="CustomShape 1" hidden="1">
          <a:extLst>
            <a:ext uri="{FF2B5EF4-FFF2-40B4-BE49-F238E27FC236}">
              <a16:creationId xmlns:a16="http://schemas.microsoft.com/office/drawing/2014/main" id="{00000000-0008-0000-0600-000065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8" name="CustomShape 1" hidden="1">
          <a:extLst>
            <a:ext uri="{FF2B5EF4-FFF2-40B4-BE49-F238E27FC236}">
              <a16:creationId xmlns:a16="http://schemas.microsoft.com/office/drawing/2014/main" id="{00000000-0008-0000-0600-000066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59" name="CustomShape 1" hidden="1">
          <a:extLst>
            <a:ext uri="{FF2B5EF4-FFF2-40B4-BE49-F238E27FC236}">
              <a16:creationId xmlns:a16="http://schemas.microsoft.com/office/drawing/2014/main" id="{00000000-0008-0000-0600-000067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60" name="CustomShape 1" hidden="1">
          <a:extLst>
            <a:ext uri="{FF2B5EF4-FFF2-40B4-BE49-F238E27FC236}">
              <a16:creationId xmlns:a16="http://schemas.microsoft.com/office/drawing/2014/main" id="{00000000-0008-0000-0600-000068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61" name="CustomShape 1" hidden="1">
          <a:extLst>
            <a:ext uri="{FF2B5EF4-FFF2-40B4-BE49-F238E27FC236}">
              <a16:creationId xmlns:a16="http://schemas.microsoft.com/office/drawing/2014/main" id="{00000000-0008-0000-0600-000069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62" name="CustomShape 1" hidden="1">
          <a:extLst>
            <a:ext uri="{FF2B5EF4-FFF2-40B4-BE49-F238E27FC236}">
              <a16:creationId xmlns:a16="http://schemas.microsoft.com/office/drawing/2014/main" id="{00000000-0008-0000-0600-00006A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63" name="CustomShape 1" hidden="1">
          <a:extLst>
            <a:ext uri="{FF2B5EF4-FFF2-40B4-BE49-F238E27FC236}">
              <a16:creationId xmlns:a16="http://schemas.microsoft.com/office/drawing/2014/main" id="{00000000-0008-0000-0600-00006B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64080</xdr:rowOff>
    </xdr:to>
    <xdr:sp macro="" textlink="">
      <xdr:nvSpPr>
        <xdr:cNvPr id="364" name="CustomShape 1" hidden="1">
          <a:extLst>
            <a:ext uri="{FF2B5EF4-FFF2-40B4-BE49-F238E27FC236}">
              <a16:creationId xmlns:a16="http://schemas.microsoft.com/office/drawing/2014/main" id="{00000000-0008-0000-0600-00006C010000}"/>
            </a:ext>
          </a:extLst>
        </xdr:cNvPr>
        <xdr:cNvSpPr/>
      </xdr:nvSpPr>
      <xdr:spPr>
        <a:xfrm>
          <a:off x="0" y="0"/>
          <a:ext cx="8266320" cy="66571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65" name="CustomShape 1" hidden="1">
          <a:extLst>
            <a:ext uri="{FF2B5EF4-FFF2-40B4-BE49-F238E27FC236}">
              <a16:creationId xmlns:a16="http://schemas.microsoft.com/office/drawing/2014/main" id="{00000000-0008-0000-0600-00006D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66" name="CustomShape 1" hidden="1">
          <a:extLst>
            <a:ext uri="{FF2B5EF4-FFF2-40B4-BE49-F238E27FC236}">
              <a16:creationId xmlns:a16="http://schemas.microsoft.com/office/drawing/2014/main" id="{00000000-0008-0000-0600-00006E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67" name="CustomShape 1" hidden="1">
          <a:extLst>
            <a:ext uri="{FF2B5EF4-FFF2-40B4-BE49-F238E27FC236}">
              <a16:creationId xmlns:a16="http://schemas.microsoft.com/office/drawing/2014/main" id="{00000000-0008-0000-0600-00006F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68" name="CustomShape 1" hidden="1">
          <a:extLst>
            <a:ext uri="{FF2B5EF4-FFF2-40B4-BE49-F238E27FC236}">
              <a16:creationId xmlns:a16="http://schemas.microsoft.com/office/drawing/2014/main" id="{00000000-0008-0000-0600-000070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69" name="CustomShape 1" hidden="1">
          <a:extLst>
            <a:ext uri="{FF2B5EF4-FFF2-40B4-BE49-F238E27FC236}">
              <a16:creationId xmlns:a16="http://schemas.microsoft.com/office/drawing/2014/main" id="{00000000-0008-0000-0600-000071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70" name="CustomShape 1" hidden="1">
          <a:extLst>
            <a:ext uri="{FF2B5EF4-FFF2-40B4-BE49-F238E27FC236}">
              <a16:creationId xmlns:a16="http://schemas.microsoft.com/office/drawing/2014/main" id="{00000000-0008-0000-0600-000072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71" name="CustomShape 1" hidden="1">
          <a:extLst>
            <a:ext uri="{FF2B5EF4-FFF2-40B4-BE49-F238E27FC236}">
              <a16:creationId xmlns:a16="http://schemas.microsoft.com/office/drawing/2014/main" id="{00000000-0008-0000-0600-000073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72" name="CustomShape 1" hidden="1">
          <a:extLst>
            <a:ext uri="{FF2B5EF4-FFF2-40B4-BE49-F238E27FC236}">
              <a16:creationId xmlns:a16="http://schemas.microsoft.com/office/drawing/2014/main" id="{00000000-0008-0000-0600-000074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73" name="CustomShape 1" hidden="1">
          <a:extLst>
            <a:ext uri="{FF2B5EF4-FFF2-40B4-BE49-F238E27FC236}">
              <a16:creationId xmlns:a16="http://schemas.microsoft.com/office/drawing/2014/main" id="{00000000-0008-0000-0600-000075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74" name="CustomShape 1" hidden="1">
          <a:extLst>
            <a:ext uri="{FF2B5EF4-FFF2-40B4-BE49-F238E27FC236}">
              <a16:creationId xmlns:a16="http://schemas.microsoft.com/office/drawing/2014/main" id="{00000000-0008-0000-0600-000076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75" name="CustomShape 1" hidden="1">
          <a:extLst>
            <a:ext uri="{FF2B5EF4-FFF2-40B4-BE49-F238E27FC236}">
              <a16:creationId xmlns:a16="http://schemas.microsoft.com/office/drawing/2014/main" id="{00000000-0008-0000-0600-000077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76" name="CustomShape 1" hidden="1">
          <a:extLst>
            <a:ext uri="{FF2B5EF4-FFF2-40B4-BE49-F238E27FC236}">
              <a16:creationId xmlns:a16="http://schemas.microsoft.com/office/drawing/2014/main" id="{00000000-0008-0000-0600-000078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377" name="CustomShape 1" hidden="1">
          <a:extLst>
            <a:ext uri="{FF2B5EF4-FFF2-40B4-BE49-F238E27FC236}">
              <a16:creationId xmlns:a16="http://schemas.microsoft.com/office/drawing/2014/main" id="{00000000-0008-0000-0600-000079010000}"/>
            </a:ext>
          </a:extLst>
        </xdr:cNvPr>
        <xdr:cNvSpPr/>
      </xdr:nvSpPr>
      <xdr:spPr>
        <a:xfrm>
          <a:off x="0" y="0"/>
          <a:ext cx="11053800" cy="6580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78" name="CustomShape 1" hidden="1">
          <a:extLst>
            <a:ext uri="{FF2B5EF4-FFF2-40B4-BE49-F238E27FC236}">
              <a16:creationId xmlns:a16="http://schemas.microsoft.com/office/drawing/2014/main" id="{00000000-0008-0000-0700-00007A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79" name="CustomShape 1" hidden="1">
          <a:extLst>
            <a:ext uri="{FF2B5EF4-FFF2-40B4-BE49-F238E27FC236}">
              <a16:creationId xmlns:a16="http://schemas.microsoft.com/office/drawing/2014/main" id="{00000000-0008-0000-0700-00007B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0" name="CustomShape 1" hidden="1">
          <a:extLst>
            <a:ext uri="{FF2B5EF4-FFF2-40B4-BE49-F238E27FC236}">
              <a16:creationId xmlns:a16="http://schemas.microsoft.com/office/drawing/2014/main" id="{00000000-0008-0000-0700-00007C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1" name="CustomShape 1" hidden="1">
          <a:extLst>
            <a:ext uri="{FF2B5EF4-FFF2-40B4-BE49-F238E27FC236}">
              <a16:creationId xmlns:a16="http://schemas.microsoft.com/office/drawing/2014/main" id="{00000000-0008-0000-0700-00007D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2" name="CustomShape 1" hidden="1">
          <a:extLst>
            <a:ext uri="{FF2B5EF4-FFF2-40B4-BE49-F238E27FC236}">
              <a16:creationId xmlns:a16="http://schemas.microsoft.com/office/drawing/2014/main" id="{00000000-0008-0000-0700-00007E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3" name="CustomShape 1" hidden="1">
          <a:extLst>
            <a:ext uri="{FF2B5EF4-FFF2-40B4-BE49-F238E27FC236}">
              <a16:creationId xmlns:a16="http://schemas.microsoft.com/office/drawing/2014/main" id="{00000000-0008-0000-0700-00007F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4" name="CustomShape 1" hidden="1">
          <a:extLst>
            <a:ext uri="{FF2B5EF4-FFF2-40B4-BE49-F238E27FC236}">
              <a16:creationId xmlns:a16="http://schemas.microsoft.com/office/drawing/2014/main" id="{00000000-0008-0000-0700-000080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5" name="CustomShape 1" hidden="1">
          <a:extLst>
            <a:ext uri="{FF2B5EF4-FFF2-40B4-BE49-F238E27FC236}">
              <a16:creationId xmlns:a16="http://schemas.microsoft.com/office/drawing/2014/main" id="{00000000-0008-0000-0700-000081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6" name="CustomShape 1" hidden="1">
          <a:extLst>
            <a:ext uri="{FF2B5EF4-FFF2-40B4-BE49-F238E27FC236}">
              <a16:creationId xmlns:a16="http://schemas.microsoft.com/office/drawing/2014/main" id="{00000000-0008-0000-0700-000082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7" name="CustomShape 1" hidden="1">
          <a:extLst>
            <a:ext uri="{FF2B5EF4-FFF2-40B4-BE49-F238E27FC236}">
              <a16:creationId xmlns:a16="http://schemas.microsoft.com/office/drawing/2014/main" id="{00000000-0008-0000-0700-000083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8" name="CustomShape 1" hidden="1">
          <a:extLst>
            <a:ext uri="{FF2B5EF4-FFF2-40B4-BE49-F238E27FC236}">
              <a16:creationId xmlns:a16="http://schemas.microsoft.com/office/drawing/2014/main" id="{00000000-0008-0000-0700-000084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89" name="CustomShape 1" hidden="1">
          <a:extLst>
            <a:ext uri="{FF2B5EF4-FFF2-40B4-BE49-F238E27FC236}">
              <a16:creationId xmlns:a16="http://schemas.microsoft.com/office/drawing/2014/main" id="{00000000-0008-0000-0700-000085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90" name="CustomShape 1" hidden="1">
          <a:extLst>
            <a:ext uri="{FF2B5EF4-FFF2-40B4-BE49-F238E27FC236}">
              <a16:creationId xmlns:a16="http://schemas.microsoft.com/office/drawing/2014/main" id="{00000000-0008-0000-0700-000086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91" name="CustomShape 1" hidden="1">
          <a:extLst>
            <a:ext uri="{FF2B5EF4-FFF2-40B4-BE49-F238E27FC236}">
              <a16:creationId xmlns:a16="http://schemas.microsoft.com/office/drawing/2014/main" id="{00000000-0008-0000-0700-000087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37</xdr:row>
      <xdr:rowOff>120600</xdr:rowOff>
    </xdr:to>
    <xdr:sp macro="" textlink="">
      <xdr:nvSpPr>
        <xdr:cNvPr id="392" name="CustomShape 1" hidden="1">
          <a:extLst>
            <a:ext uri="{FF2B5EF4-FFF2-40B4-BE49-F238E27FC236}">
              <a16:creationId xmlns:a16="http://schemas.microsoft.com/office/drawing/2014/main" id="{00000000-0008-0000-0700-000088010000}"/>
            </a:ext>
          </a:extLst>
        </xdr:cNvPr>
        <xdr:cNvSpPr/>
      </xdr:nvSpPr>
      <xdr:spPr>
        <a:xfrm>
          <a:off x="0" y="0"/>
          <a:ext cx="11525400" cy="6723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393" name="CustomShape 1" hidden="1">
          <a:extLst>
            <a:ext uri="{FF2B5EF4-FFF2-40B4-BE49-F238E27FC236}">
              <a16:creationId xmlns:a16="http://schemas.microsoft.com/office/drawing/2014/main" id="{00000000-0008-0000-0700-000089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394" name="CustomShape 1" hidden="1">
          <a:extLst>
            <a:ext uri="{FF2B5EF4-FFF2-40B4-BE49-F238E27FC236}">
              <a16:creationId xmlns:a16="http://schemas.microsoft.com/office/drawing/2014/main" id="{00000000-0008-0000-0700-00008A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395" name="CustomShape 1" hidden="1">
          <a:extLst>
            <a:ext uri="{FF2B5EF4-FFF2-40B4-BE49-F238E27FC236}">
              <a16:creationId xmlns:a16="http://schemas.microsoft.com/office/drawing/2014/main" id="{00000000-0008-0000-0700-00008B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396" name="CustomShape 1" hidden="1">
          <a:extLst>
            <a:ext uri="{FF2B5EF4-FFF2-40B4-BE49-F238E27FC236}">
              <a16:creationId xmlns:a16="http://schemas.microsoft.com/office/drawing/2014/main" id="{00000000-0008-0000-0700-00008C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397" name="CustomShape 1" hidden="1">
          <a:extLst>
            <a:ext uri="{FF2B5EF4-FFF2-40B4-BE49-F238E27FC236}">
              <a16:creationId xmlns:a16="http://schemas.microsoft.com/office/drawing/2014/main" id="{00000000-0008-0000-0700-00008D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398" name="CustomShape 1" hidden="1">
          <a:extLst>
            <a:ext uri="{FF2B5EF4-FFF2-40B4-BE49-F238E27FC236}">
              <a16:creationId xmlns:a16="http://schemas.microsoft.com/office/drawing/2014/main" id="{00000000-0008-0000-0700-00008E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399" name="CustomShape 1" hidden="1">
          <a:extLst>
            <a:ext uri="{FF2B5EF4-FFF2-40B4-BE49-F238E27FC236}">
              <a16:creationId xmlns:a16="http://schemas.microsoft.com/office/drawing/2014/main" id="{00000000-0008-0000-0700-00008F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400" name="CustomShape 1" hidden="1">
          <a:extLst>
            <a:ext uri="{FF2B5EF4-FFF2-40B4-BE49-F238E27FC236}">
              <a16:creationId xmlns:a16="http://schemas.microsoft.com/office/drawing/2014/main" id="{00000000-0008-0000-0700-000090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401" name="CustomShape 1" hidden="1">
          <a:extLst>
            <a:ext uri="{FF2B5EF4-FFF2-40B4-BE49-F238E27FC236}">
              <a16:creationId xmlns:a16="http://schemas.microsoft.com/office/drawing/2014/main" id="{00000000-0008-0000-0700-000091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402" name="CustomShape 1" hidden="1">
          <a:extLst>
            <a:ext uri="{FF2B5EF4-FFF2-40B4-BE49-F238E27FC236}">
              <a16:creationId xmlns:a16="http://schemas.microsoft.com/office/drawing/2014/main" id="{00000000-0008-0000-0700-000092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403" name="CustomShape 1" hidden="1">
          <a:extLst>
            <a:ext uri="{FF2B5EF4-FFF2-40B4-BE49-F238E27FC236}">
              <a16:creationId xmlns:a16="http://schemas.microsoft.com/office/drawing/2014/main" id="{00000000-0008-0000-0700-000093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404" name="CustomShape 1" hidden="1">
          <a:extLst>
            <a:ext uri="{FF2B5EF4-FFF2-40B4-BE49-F238E27FC236}">
              <a16:creationId xmlns:a16="http://schemas.microsoft.com/office/drawing/2014/main" id="{00000000-0008-0000-0700-000094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37</xdr:row>
      <xdr:rowOff>149400</xdr:rowOff>
    </xdr:to>
    <xdr:sp macro="" textlink="">
      <xdr:nvSpPr>
        <xdr:cNvPr id="405" name="CustomShape 1" hidden="1">
          <a:extLst>
            <a:ext uri="{FF2B5EF4-FFF2-40B4-BE49-F238E27FC236}">
              <a16:creationId xmlns:a16="http://schemas.microsoft.com/office/drawing/2014/main" id="{00000000-0008-0000-0700-000095010000}"/>
            </a:ext>
          </a:extLst>
        </xdr:cNvPr>
        <xdr:cNvSpPr/>
      </xdr:nvSpPr>
      <xdr:spPr>
        <a:xfrm>
          <a:off x="0" y="0"/>
          <a:ext cx="11034720" cy="67521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06" name="CustomShape 1" hidden="1">
          <a:extLst>
            <a:ext uri="{FF2B5EF4-FFF2-40B4-BE49-F238E27FC236}">
              <a16:creationId xmlns:a16="http://schemas.microsoft.com/office/drawing/2014/main" id="{00000000-0008-0000-0700-000096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07" name="CustomShape 1" hidden="1">
          <a:extLst>
            <a:ext uri="{FF2B5EF4-FFF2-40B4-BE49-F238E27FC236}">
              <a16:creationId xmlns:a16="http://schemas.microsoft.com/office/drawing/2014/main" id="{00000000-0008-0000-0700-000097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08" name="CustomShape 1" hidden="1">
          <a:extLst>
            <a:ext uri="{FF2B5EF4-FFF2-40B4-BE49-F238E27FC236}">
              <a16:creationId xmlns:a16="http://schemas.microsoft.com/office/drawing/2014/main" id="{00000000-0008-0000-0700-000098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09" name="CustomShape 1" hidden="1">
          <a:extLst>
            <a:ext uri="{FF2B5EF4-FFF2-40B4-BE49-F238E27FC236}">
              <a16:creationId xmlns:a16="http://schemas.microsoft.com/office/drawing/2014/main" id="{00000000-0008-0000-0700-000099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0" name="CustomShape 1" hidden="1">
          <a:extLst>
            <a:ext uri="{FF2B5EF4-FFF2-40B4-BE49-F238E27FC236}">
              <a16:creationId xmlns:a16="http://schemas.microsoft.com/office/drawing/2014/main" id="{00000000-0008-0000-0700-00009A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1" name="CustomShape 1" hidden="1">
          <a:extLst>
            <a:ext uri="{FF2B5EF4-FFF2-40B4-BE49-F238E27FC236}">
              <a16:creationId xmlns:a16="http://schemas.microsoft.com/office/drawing/2014/main" id="{00000000-0008-0000-0700-00009B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2" name="CustomShape 1" hidden="1">
          <a:extLst>
            <a:ext uri="{FF2B5EF4-FFF2-40B4-BE49-F238E27FC236}">
              <a16:creationId xmlns:a16="http://schemas.microsoft.com/office/drawing/2014/main" id="{00000000-0008-0000-0700-00009C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3" name="CustomShape 1" hidden="1">
          <a:extLst>
            <a:ext uri="{FF2B5EF4-FFF2-40B4-BE49-F238E27FC236}">
              <a16:creationId xmlns:a16="http://schemas.microsoft.com/office/drawing/2014/main" id="{00000000-0008-0000-0700-00009D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4" name="CustomShape 1" hidden="1">
          <a:extLst>
            <a:ext uri="{FF2B5EF4-FFF2-40B4-BE49-F238E27FC236}">
              <a16:creationId xmlns:a16="http://schemas.microsoft.com/office/drawing/2014/main" id="{00000000-0008-0000-0700-00009E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5" name="CustomShape 1" hidden="1">
          <a:extLst>
            <a:ext uri="{FF2B5EF4-FFF2-40B4-BE49-F238E27FC236}">
              <a16:creationId xmlns:a16="http://schemas.microsoft.com/office/drawing/2014/main" id="{00000000-0008-0000-0700-00009F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6" name="CustomShape 1" hidden="1">
          <a:extLst>
            <a:ext uri="{FF2B5EF4-FFF2-40B4-BE49-F238E27FC236}">
              <a16:creationId xmlns:a16="http://schemas.microsoft.com/office/drawing/2014/main" id="{00000000-0008-0000-0700-0000A0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7" name="CustomShape 1" hidden="1">
          <a:extLst>
            <a:ext uri="{FF2B5EF4-FFF2-40B4-BE49-F238E27FC236}">
              <a16:creationId xmlns:a16="http://schemas.microsoft.com/office/drawing/2014/main" id="{00000000-0008-0000-0700-0000A1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37</xdr:row>
      <xdr:rowOff>63720</xdr:rowOff>
    </xdr:to>
    <xdr:sp macro="" textlink="">
      <xdr:nvSpPr>
        <xdr:cNvPr id="418" name="CustomShape 1" hidden="1">
          <a:extLst>
            <a:ext uri="{FF2B5EF4-FFF2-40B4-BE49-F238E27FC236}">
              <a16:creationId xmlns:a16="http://schemas.microsoft.com/office/drawing/2014/main" id="{00000000-0008-0000-0700-0000A2010000}"/>
            </a:ext>
          </a:extLst>
        </xdr:cNvPr>
        <xdr:cNvSpPr/>
      </xdr:nvSpPr>
      <xdr:spPr>
        <a:xfrm>
          <a:off x="0" y="0"/>
          <a:ext cx="8266320" cy="66664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19" name="CustomShape 1" hidden="1">
          <a:extLst>
            <a:ext uri="{FF2B5EF4-FFF2-40B4-BE49-F238E27FC236}">
              <a16:creationId xmlns:a16="http://schemas.microsoft.com/office/drawing/2014/main" id="{00000000-0008-0000-0700-0000A3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0" name="CustomShape 1" hidden="1">
          <a:extLst>
            <a:ext uri="{FF2B5EF4-FFF2-40B4-BE49-F238E27FC236}">
              <a16:creationId xmlns:a16="http://schemas.microsoft.com/office/drawing/2014/main" id="{00000000-0008-0000-0700-0000A4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1" name="CustomShape 1" hidden="1">
          <a:extLst>
            <a:ext uri="{FF2B5EF4-FFF2-40B4-BE49-F238E27FC236}">
              <a16:creationId xmlns:a16="http://schemas.microsoft.com/office/drawing/2014/main" id="{00000000-0008-0000-0700-0000A5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2" name="CustomShape 1" hidden="1">
          <a:extLst>
            <a:ext uri="{FF2B5EF4-FFF2-40B4-BE49-F238E27FC236}">
              <a16:creationId xmlns:a16="http://schemas.microsoft.com/office/drawing/2014/main" id="{00000000-0008-0000-0700-0000A6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3" name="CustomShape 1" hidden="1">
          <a:extLst>
            <a:ext uri="{FF2B5EF4-FFF2-40B4-BE49-F238E27FC236}">
              <a16:creationId xmlns:a16="http://schemas.microsoft.com/office/drawing/2014/main" id="{00000000-0008-0000-0700-0000A7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4" name="CustomShape 1" hidden="1">
          <a:extLst>
            <a:ext uri="{FF2B5EF4-FFF2-40B4-BE49-F238E27FC236}">
              <a16:creationId xmlns:a16="http://schemas.microsoft.com/office/drawing/2014/main" id="{00000000-0008-0000-0700-0000A8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5" name="CustomShape 1" hidden="1">
          <a:extLst>
            <a:ext uri="{FF2B5EF4-FFF2-40B4-BE49-F238E27FC236}">
              <a16:creationId xmlns:a16="http://schemas.microsoft.com/office/drawing/2014/main" id="{00000000-0008-0000-0700-0000A9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6" name="CustomShape 1" hidden="1">
          <a:extLst>
            <a:ext uri="{FF2B5EF4-FFF2-40B4-BE49-F238E27FC236}">
              <a16:creationId xmlns:a16="http://schemas.microsoft.com/office/drawing/2014/main" id="{00000000-0008-0000-0700-0000AA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7" name="CustomShape 1" hidden="1">
          <a:extLst>
            <a:ext uri="{FF2B5EF4-FFF2-40B4-BE49-F238E27FC236}">
              <a16:creationId xmlns:a16="http://schemas.microsoft.com/office/drawing/2014/main" id="{00000000-0008-0000-0700-0000AB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8" name="CustomShape 1" hidden="1">
          <a:extLst>
            <a:ext uri="{FF2B5EF4-FFF2-40B4-BE49-F238E27FC236}">
              <a16:creationId xmlns:a16="http://schemas.microsoft.com/office/drawing/2014/main" id="{00000000-0008-0000-0700-0000AC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29" name="CustomShape 1" hidden="1">
          <a:extLst>
            <a:ext uri="{FF2B5EF4-FFF2-40B4-BE49-F238E27FC236}">
              <a16:creationId xmlns:a16="http://schemas.microsoft.com/office/drawing/2014/main" id="{00000000-0008-0000-0700-0000AD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30" name="CustomShape 1" hidden="1">
          <a:extLst>
            <a:ext uri="{FF2B5EF4-FFF2-40B4-BE49-F238E27FC236}">
              <a16:creationId xmlns:a16="http://schemas.microsoft.com/office/drawing/2014/main" id="{00000000-0008-0000-0700-0000AE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36</xdr:row>
      <xdr:rowOff>162720</xdr:rowOff>
    </xdr:to>
    <xdr:sp macro="" textlink="">
      <xdr:nvSpPr>
        <xdr:cNvPr id="431" name="CustomShape 1" hidden="1">
          <a:extLst>
            <a:ext uri="{FF2B5EF4-FFF2-40B4-BE49-F238E27FC236}">
              <a16:creationId xmlns:a16="http://schemas.microsoft.com/office/drawing/2014/main" id="{00000000-0008-0000-0700-0000AF010000}"/>
            </a:ext>
          </a:extLst>
        </xdr:cNvPr>
        <xdr:cNvSpPr/>
      </xdr:nvSpPr>
      <xdr:spPr>
        <a:xfrm>
          <a:off x="0" y="0"/>
          <a:ext cx="11053800" cy="65901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32" name="CustomShape 1" hidden="1">
          <a:extLst>
            <a:ext uri="{FF2B5EF4-FFF2-40B4-BE49-F238E27FC236}">
              <a16:creationId xmlns:a16="http://schemas.microsoft.com/office/drawing/2014/main" id="{00000000-0008-0000-0800-0000B0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33" name="CustomShape 1" hidden="1">
          <a:extLst>
            <a:ext uri="{FF2B5EF4-FFF2-40B4-BE49-F238E27FC236}">
              <a16:creationId xmlns:a16="http://schemas.microsoft.com/office/drawing/2014/main" id="{00000000-0008-0000-0800-0000B1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34" name="CustomShape 1" hidden="1">
          <a:extLst>
            <a:ext uri="{FF2B5EF4-FFF2-40B4-BE49-F238E27FC236}">
              <a16:creationId xmlns:a16="http://schemas.microsoft.com/office/drawing/2014/main" id="{00000000-0008-0000-0800-0000B2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35" name="CustomShape 1" hidden="1">
          <a:extLst>
            <a:ext uri="{FF2B5EF4-FFF2-40B4-BE49-F238E27FC236}">
              <a16:creationId xmlns:a16="http://schemas.microsoft.com/office/drawing/2014/main" id="{00000000-0008-0000-0800-0000B3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36" name="CustomShape 1" hidden="1">
          <a:extLst>
            <a:ext uri="{FF2B5EF4-FFF2-40B4-BE49-F238E27FC236}">
              <a16:creationId xmlns:a16="http://schemas.microsoft.com/office/drawing/2014/main" id="{00000000-0008-0000-0800-0000B4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37" name="CustomShape 1" hidden="1">
          <a:extLst>
            <a:ext uri="{FF2B5EF4-FFF2-40B4-BE49-F238E27FC236}">
              <a16:creationId xmlns:a16="http://schemas.microsoft.com/office/drawing/2014/main" id="{00000000-0008-0000-0800-0000B5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38" name="CustomShape 1" hidden="1">
          <a:extLst>
            <a:ext uri="{FF2B5EF4-FFF2-40B4-BE49-F238E27FC236}">
              <a16:creationId xmlns:a16="http://schemas.microsoft.com/office/drawing/2014/main" id="{00000000-0008-0000-0800-0000B6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39" name="CustomShape 1" hidden="1">
          <a:extLst>
            <a:ext uri="{FF2B5EF4-FFF2-40B4-BE49-F238E27FC236}">
              <a16:creationId xmlns:a16="http://schemas.microsoft.com/office/drawing/2014/main" id="{00000000-0008-0000-0800-0000B7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40" name="CustomShape 1" hidden="1">
          <a:extLst>
            <a:ext uri="{FF2B5EF4-FFF2-40B4-BE49-F238E27FC236}">
              <a16:creationId xmlns:a16="http://schemas.microsoft.com/office/drawing/2014/main" id="{00000000-0008-0000-0800-0000B8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41" name="CustomShape 1" hidden="1">
          <a:extLst>
            <a:ext uri="{FF2B5EF4-FFF2-40B4-BE49-F238E27FC236}">
              <a16:creationId xmlns:a16="http://schemas.microsoft.com/office/drawing/2014/main" id="{00000000-0008-0000-0800-0000B9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42" name="CustomShape 1" hidden="1">
          <a:extLst>
            <a:ext uri="{FF2B5EF4-FFF2-40B4-BE49-F238E27FC236}">
              <a16:creationId xmlns:a16="http://schemas.microsoft.com/office/drawing/2014/main" id="{00000000-0008-0000-0800-0000BA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43" name="CustomShape 1" hidden="1">
          <a:extLst>
            <a:ext uri="{FF2B5EF4-FFF2-40B4-BE49-F238E27FC236}">
              <a16:creationId xmlns:a16="http://schemas.microsoft.com/office/drawing/2014/main" id="{00000000-0008-0000-0800-0000BB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44" name="CustomShape 1" hidden="1">
          <a:extLst>
            <a:ext uri="{FF2B5EF4-FFF2-40B4-BE49-F238E27FC236}">
              <a16:creationId xmlns:a16="http://schemas.microsoft.com/office/drawing/2014/main" id="{00000000-0008-0000-0800-0000BC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45" name="CustomShape 1" hidden="1">
          <a:extLst>
            <a:ext uri="{FF2B5EF4-FFF2-40B4-BE49-F238E27FC236}">
              <a16:creationId xmlns:a16="http://schemas.microsoft.com/office/drawing/2014/main" id="{00000000-0008-0000-0800-0000BD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41</xdr:row>
      <xdr:rowOff>32895</xdr:rowOff>
    </xdr:to>
    <xdr:sp macro="" textlink="">
      <xdr:nvSpPr>
        <xdr:cNvPr id="446" name="CustomShape 1" hidden="1">
          <a:extLst>
            <a:ext uri="{FF2B5EF4-FFF2-40B4-BE49-F238E27FC236}">
              <a16:creationId xmlns:a16="http://schemas.microsoft.com/office/drawing/2014/main" id="{00000000-0008-0000-0800-0000BE010000}"/>
            </a:ext>
          </a:extLst>
        </xdr:cNvPr>
        <xdr:cNvSpPr/>
      </xdr:nvSpPr>
      <xdr:spPr>
        <a:xfrm>
          <a:off x="0" y="0"/>
          <a:ext cx="11525400" cy="7266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47" name="CustomShape 1" hidden="1">
          <a:extLst>
            <a:ext uri="{FF2B5EF4-FFF2-40B4-BE49-F238E27FC236}">
              <a16:creationId xmlns:a16="http://schemas.microsoft.com/office/drawing/2014/main" id="{00000000-0008-0000-0800-0000BF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48" name="CustomShape 1" hidden="1">
          <a:extLst>
            <a:ext uri="{FF2B5EF4-FFF2-40B4-BE49-F238E27FC236}">
              <a16:creationId xmlns:a16="http://schemas.microsoft.com/office/drawing/2014/main" id="{00000000-0008-0000-0800-0000C0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49" name="CustomShape 1" hidden="1">
          <a:extLst>
            <a:ext uri="{FF2B5EF4-FFF2-40B4-BE49-F238E27FC236}">
              <a16:creationId xmlns:a16="http://schemas.microsoft.com/office/drawing/2014/main" id="{00000000-0008-0000-0800-0000C1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0" name="CustomShape 1" hidden="1">
          <a:extLst>
            <a:ext uri="{FF2B5EF4-FFF2-40B4-BE49-F238E27FC236}">
              <a16:creationId xmlns:a16="http://schemas.microsoft.com/office/drawing/2014/main" id="{00000000-0008-0000-0800-0000C2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1" name="CustomShape 1" hidden="1">
          <a:extLst>
            <a:ext uri="{FF2B5EF4-FFF2-40B4-BE49-F238E27FC236}">
              <a16:creationId xmlns:a16="http://schemas.microsoft.com/office/drawing/2014/main" id="{00000000-0008-0000-0800-0000C3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2" name="CustomShape 1" hidden="1">
          <a:extLst>
            <a:ext uri="{FF2B5EF4-FFF2-40B4-BE49-F238E27FC236}">
              <a16:creationId xmlns:a16="http://schemas.microsoft.com/office/drawing/2014/main" id="{00000000-0008-0000-0800-0000C4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3" name="CustomShape 1" hidden="1">
          <a:extLst>
            <a:ext uri="{FF2B5EF4-FFF2-40B4-BE49-F238E27FC236}">
              <a16:creationId xmlns:a16="http://schemas.microsoft.com/office/drawing/2014/main" id="{00000000-0008-0000-0800-0000C5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4" name="CustomShape 1" hidden="1">
          <a:extLst>
            <a:ext uri="{FF2B5EF4-FFF2-40B4-BE49-F238E27FC236}">
              <a16:creationId xmlns:a16="http://schemas.microsoft.com/office/drawing/2014/main" id="{00000000-0008-0000-0800-0000C6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5" name="CustomShape 1" hidden="1">
          <a:extLst>
            <a:ext uri="{FF2B5EF4-FFF2-40B4-BE49-F238E27FC236}">
              <a16:creationId xmlns:a16="http://schemas.microsoft.com/office/drawing/2014/main" id="{00000000-0008-0000-0800-0000C7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6" name="CustomShape 1" hidden="1">
          <a:extLst>
            <a:ext uri="{FF2B5EF4-FFF2-40B4-BE49-F238E27FC236}">
              <a16:creationId xmlns:a16="http://schemas.microsoft.com/office/drawing/2014/main" id="{00000000-0008-0000-0800-0000C8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7" name="CustomShape 1" hidden="1">
          <a:extLst>
            <a:ext uri="{FF2B5EF4-FFF2-40B4-BE49-F238E27FC236}">
              <a16:creationId xmlns:a16="http://schemas.microsoft.com/office/drawing/2014/main" id="{00000000-0008-0000-0800-0000C9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8" name="CustomShape 1" hidden="1">
          <a:extLst>
            <a:ext uri="{FF2B5EF4-FFF2-40B4-BE49-F238E27FC236}">
              <a16:creationId xmlns:a16="http://schemas.microsoft.com/office/drawing/2014/main" id="{00000000-0008-0000-0800-0000CA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41</xdr:row>
      <xdr:rowOff>61695</xdr:rowOff>
    </xdr:to>
    <xdr:sp macro="" textlink="">
      <xdr:nvSpPr>
        <xdr:cNvPr id="459" name="CustomShape 1" hidden="1">
          <a:extLst>
            <a:ext uri="{FF2B5EF4-FFF2-40B4-BE49-F238E27FC236}">
              <a16:creationId xmlns:a16="http://schemas.microsoft.com/office/drawing/2014/main" id="{00000000-0008-0000-0800-0000CB010000}"/>
            </a:ext>
          </a:extLst>
        </xdr:cNvPr>
        <xdr:cNvSpPr/>
      </xdr:nvSpPr>
      <xdr:spPr>
        <a:xfrm>
          <a:off x="0" y="0"/>
          <a:ext cx="11034720" cy="72950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0" name="CustomShape 1" hidden="1">
          <a:extLst>
            <a:ext uri="{FF2B5EF4-FFF2-40B4-BE49-F238E27FC236}">
              <a16:creationId xmlns:a16="http://schemas.microsoft.com/office/drawing/2014/main" id="{00000000-0008-0000-0800-0000CC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1" name="CustomShape 1" hidden="1">
          <a:extLst>
            <a:ext uri="{FF2B5EF4-FFF2-40B4-BE49-F238E27FC236}">
              <a16:creationId xmlns:a16="http://schemas.microsoft.com/office/drawing/2014/main" id="{00000000-0008-0000-0800-0000CD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2" name="CustomShape 1" hidden="1">
          <a:extLst>
            <a:ext uri="{FF2B5EF4-FFF2-40B4-BE49-F238E27FC236}">
              <a16:creationId xmlns:a16="http://schemas.microsoft.com/office/drawing/2014/main" id="{00000000-0008-0000-0800-0000CE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3" name="CustomShape 1" hidden="1">
          <a:extLst>
            <a:ext uri="{FF2B5EF4-FFF2-40B4-BE49-F238E27FC236}">
              <a16:creationId xmlns:a16="http://schemas.microsoft.com/office/drawing/2014/main" id="{00000000-0008-0000-0800-0000CF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4" name="CustomShape 1" hidden="1">
          <a:extLst>
            <a:ext uri="{FF2B5EF4-FFF2-40B4-BE49-F238E27FC236}">
              <a16:creationId xmlns:a16="http://schemas.microsoft.com/office/drawing/2014/main" id="{00000000-0008-0000-0800-0000D0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5" name="CustomShape 1" hidden="1">
          <a:extLst>
            <a:ext uri="{FF2B5EF4-FFF2-40B4-BE49-F238E27FC236}">
              <a16:creationId xmlns:a16="http://schemas.microsoft.com/office/drawing/2014/main" id="{00000000-0008-0000-0800-0000D1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6" name="CustomShape 1" hidden="1">
          <a:extLst>
            <a:ext uri="{FF2B5EF4-FFF2-40B4-BE49-F238E27FC236}">
              <a16:creationId xmlns:a16="http://schemas.microsoft.com/office/drawing/2014/main" id="{00000000-0008-0000-0800-0000D2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7" name="CustomShape 1" hidden="1">
          <a:extLst>
            <a:ext uri="{FF2B5EF4-FFF2-40B4-BE49-F238E27FC236}">
              <a16:creationId xmlns:a16="http://schemas.microsoft.com/office/drawing/2014/main" id="{00000000-0008-0000-0800-0000D3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8" name="CustomShape 1" hidden="1">
          <a:extLst>
            <a:ext uri="{FF2B5EF4-FFF2-40B4-BE49-F238E27FC236}">
              <a16:creationId xmlns:a16="http://schemas.microsoft.com/office/drawing/2014/main" id="{00000000-0008-0000-0800-0000D4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69" name="CustomShape 1" hidden="1">
          <a:extLst>
            <a:ext uri="{FF2B5EF4-FFF2-40B4-BE49-F238E27FC236}">
              <a16:creationId xmlns:a16="http://schemas.microsoft.com/office/drawing/2014/main" id="{00000000-0008-0000-0800-0000D5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70" name="CustomShape 1" hidden="1">
          <a:extLst>
            <a:ext uri="{FF2B5EF4-FFF2-40B4-BE49-F238E27FC236}">
              <a16:creationId xmlns:a16="http://schemas.microsoft.com/office/drawing/2014/main" id="{00000000-0008-0000-0800-0000D6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71" name="CustomShape 1" hidden="1">
          <a:extLst>
            <a:ext uri="{FF2B5EF4-FFF2-40B4-BE49-F238E27FC236}">
              <a16:creationId xmlns:a16="http://schemas.microsoft.com/office/drawing/2014/main" id="{00000000-0008-0000-0800-0000D7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40</xdr:row>
      <xdr:rowOff>138015</xdr:rowOff>
    </xdr:to>
    <xdr:sp macro="" textlink="">
      <xdr:nvSpPr>
        <xdr:cNvPr id="472" name="CustomShape 1" hidden="1">
          <a:extLst>
            <a:ext uri="{FF2B5EF4-FFF2-40B4-BE49-F238E27FC236}">
              <a16:creationId xmlns:a16="http://schemas.microsoft.com/office/drawing/2014/main" id="{00000000-0008-0000-0800-0000D8010000}"/>
            </a:ext>
          </a:extLst>
        </xdr:cNvPr>
        <xdr:cNvSpPr/>
      </xdr:nvSpPr>
      <xdr:spPr>
        <a:xfrm>
          <a:off x="0" y="0"/>
          <a:ext cx="8266320" cy="72093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73" name="CustomShape 1" hidden="1">
          <a:extLst>
            <a:ext uri="{FF2B5EF4-FFF2-40B4-BE49-F238E27FC236}">
              <a16:creationId xmlns:a16="http://schemas.microsoft.com/office/drawing/2014/main" id="{00000000-0008-0000-0800-0000D9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74" name="CustomShape 1" hidden="1">
          <a:extLst>
            <a:ext uri="{FF2B5EF4-FFF2-40B4-BE49-F238E27FC236}">
              <a16:creationId xmlns:a16="http://schemas.microsoft.com/office/drawing/2014/main" id="{00000000-0008-0000-0800-0000DA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75" name="CustomShape 1" hidden="1">
          <a:extLst>
            <a:ext uri="{FF2B5EF4-FFF2-40B4-BE49-F238E27FC236}">
              <a16:creationId xmlns:a16="http://schemas.microsoft.com/office/drawing/2014/main" id="{00000000-0008-0000-0800-0000DB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76" name="CustomShape 1" hidden="1">
          <a:extLst>
            <a:ext uri="{FF2B5EF4-FFF2-40B4-BE49-F238E27FC236}">
              <a16:creationId xmlns:a16="http://schemas.microsoft.com/office/drawing/2014/main" id="{00000000-0008-0000-0800-0000DC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77" name="CustomShape 1" hidden="1">
          <a:extLst>
            <a:ext uri="{FF2B5EF4-FFF2-40B4-BE49-F238E27FC236}">
              <a16:creationId xmlns:a16="http://schemas.microsoft.com/office/drawing/2014/main" id="{00000000-0008-0000-0800-0000DD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78" name="CustomShape 1" hidden="1">
          <a:extLst>
            <a:ext uri="{FF2B5EF4-FFF2-40B4-BE49-F238E27FC236}">
              <a16:creationId xmlns:a16="http://schemas.microsoft.com/office/drawing/2014/main" id="{00000000-0008-0000-0800-0000DE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79" name="CustomShape 1" hidden="1">
          <a:extLst>
            <a:ext uri="{FF2B5EF4-FFF2-40B4-BE49-F238E27FC236}">
              <a16:creationId xmlns:a16="http://schemas.microsoft.com/office/drawing/2014/main" id="{00000000-0008-0000-0800-0000DF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80" name="CustomShape 1" hidden="1">
          <a:extLst>
            <a:ext uri="{FF2B5EF4-FFF2-40B4-BE49-F238E27FC236}">
              <a16:creationId xmlns:a16="http://schemas.microsoft.com/office/drawing/2014/main" id="{00000000-0008-0000-0800-0000E0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81" name="CustomShape 1" hidden="1">
          <a:extLst>
            <a:ext uri="{FF2B5EF4-FFF2-40B4-BE49-F238E27FC236}">
              <a16:creationId xmlns:a16="http://schemas.microsoft.com/office/drawing/2014/main" id="{00000000-0008-0000-0800-0000E1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82" name="CustomShape 1" hidden="1">
          <a:extLst>
            <a:ext uri="{FF2B5EF4-FFF2-40B4-BE49-F238E27FC236}">
              <a16:creationId xmlns:a16="http://schemas.microsoft.com/office/drawing/2014/main" id="{00000000-0008-0000-0800-0000E2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83" name="CustomShape 1" hidden="1">
          <a:extLst>
            <a:ext uri="{FF2B5EF4-FFF2-40B4-BE49-F238E27FC236}">
              <a16:creationId xmlns:a16="http://schemas.microsoft.com/office/drawing/2014/main" id="{00000000-0008-0000-0800-0000E3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84" name="CustomShape 1" hidden="1">
          <a:extLst>
            <a:ext uri="{FF2B5EF4-FFF2-40B4-BE49-F238E27FC236}">
              <a16:creationId xmlns:a16="http://schemas.microsoft.com/office/drawing/2014/main" id="{00000000-0008-0000-0800-0000E4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40</xdr:row>
      <xdr:rowOff>61695</xdr:rowOff>
    </xdr:to>
    <xdr:sp macro="" textlink="">
      <xdr:nvSpPr>
        <xdr:cNvPr id="485" name="CustomShape 1" hidden="1">
          <a:extLst>
            <a:ext uri="{FF2B5EF4-FFF2-40B4-BE49-F238E27FC236}">
              <a16:creationId xmlns:a16="http://schemas.microsoft.com/office/drawing/2014/main" id="{00000000-0008-0000-0800-0000E5010000}"/>
            </a:ext>
          </a:extLst>
        </xdr:cNvPr>
        <xdr:cNvSpPr/>
      </xdr:nvSpPr>
      <xdr:spPr>
        <a:xfrm>
          <a:off x="0" y="0"/>
          <a:ext cx="11053800" cy="71330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86" name="CustomShape 1" hidden="1">
          <a:extLst>
            <a:ext uri="{FF2B5EF4-FFF2-40B4-BE49-F238E27FC236}">
              <a16:creationId xmlns:a16="http://schemas.microsoft.com/office/drawing/2014/main" id="{00000000-0008-0000-0900-0000E6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87" name="CustomShape 1" hidden="1">
          <a:extLst>
            <a:ext uri="{FF2B5EF4-FFF2-40B4-BE49-F238E27FC236}">
              <a16:creationId xmlns:a16="http://schemas.microsoft.com/office/drawing/2014/main" id="{00000000-0008-0000-0900-0000E7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88" name="CustomShape 1" hidden="1">
          <a:extLst>
            <a:ext uri="{FF2B5EF4-FFF2-40B4-BE49-F238E27FC236}">
              <a16:creationId xmlns:a16="http://schemas.microsoft.com/office/drawing/2014/main" id="{00000000-0008-0000-0900-0000E8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89" name="CustomShape 1" hidden="1">
          <a:extLst>
            <a:ext uri="{FF2B5EF4-FFF2-40B4-BE49-F238E27FC236}">
              <a16:creationId xmlns:a16="http://schemas.microsoft.com/office/drawing/2014/main" id="{00000000-0008-0000-0900-0000E9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0" name="CustomShape 1" hidden="1">
          <a:extLst>
            <a:ext uri="{FF2B5EF4-FFF2-40B4-BE49-F238E27FC236}">
              <a16:creationId xmlns:a16="http://schemas.microsoft.com/office/drawing/2014/main" id="{00000000-0008-0000-0900-0000EA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1" name="CustomShape 1" hidden="1">
          <a:extLst>
            <a:ext uri="{FF2B5EF4-FFF2-40B4-BE49-F238E27FC236}">
              <a16:creationId xmlns:a16="http://schemas.microsoft.com/office/drawing/2014/main" id="{00000000-0008-0000-0900-0000EB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2" name="CustomShape 1" hidden="1">
          <a:extLst>
            <a:ext uri="{FF2B5EF4-FFF2-40B4-BE49-F238E27FC236}">
              <a16:creationId xmlns:a16="http://schemas.microsoft.com/office/drawing/2014/main" id="{00000000-0008-0000-0900-0000EC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3" name="CustomShape 1" hidden="1">
          <a:extLst>
            <a:ext uri="{FF2B5EF4-FFF2-40B4-BE49-F238E27FC236}">
              <a16:creationId xmlns:a16="http://schemas.microsoft.com/office/drawing/2014/main" id="{00000000-0008-0000-0900-0000ED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4" name="CustomShape 1" hidden="1">
          <a:extLst>
            <a:ext uri="{FF2B5EF4-FFF2-40B4-BE49-F238E27FC236}">
              <a16:creationId xmlns:a16="http://schemas.microsoft.com/office/drawing/2014/main" id="{00000000-0008-0000-0900-0000EE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5" name="CustomShape 1" hidden="1">
          <a:extLst>
            <a:ext uri="{FF2B5EF4-FFF2-40B4-BE49-F238E27FC236}">
              <a16:creationId xmlns:a16="http://schemas.microsoft.com/office/drawing/2014/main" id="{00000000-0008-0000-0900-0000EF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6" name="CustomShape 1" hidden="1">
          <a:extLst>
            <a:ext uri="{FF2B5EF4-FFF2-40B4-BE49-F238E27FC236}">
              <a16:creationId xmlns:a16="http://schemas.microsoft.com/office/drawing/2014/main" id="{00000000-0008-0000-0900-0000F0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7" name="CustomShape 1" hidden="1">
          <a:extLst>
            <a:ext uri="{FF2B5EF4-FFF2-40B4-BE49-F238E27FC236}">
              <a16:creationId xmlns:a16="http://schemas.microsoft.com/office/drawing/2014/main" id="{00000000-0008-0000-0900-0000F1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8" name="CustomShape 1" hidden="1">
          <a:extLst>
            <a:ext uri="{FF2B5EF4-FFF2-40B4-BE49-F238E27FC236}">
              <a16:creationId xmlns:a16="http://schemas.microsoft.com/office/drawing/2014/main" id="{00000000-0008-0000-0900-0000F2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499" name="CustomShape 1" hidden="1">
          <a:extLst>
            <a:ext uri="{FF2B5EF4-FFF2-40B4-BE49-F238E27FC236}">
              <a16:creationId xmlns:a16="http://schemas.microsoft.com/office/drawing/2014/main" id="{00000000-0008-0000-0900-0000F3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13</xdr:col>
      <xdr:colOff>75240</xdr:colOff>
      <xdr:row>38</xdr:row>
      <xdr:rowOff>136080</xdr:rowOff>
    </xdr:to>
    <xdr:sp macro="" textlink="">
      <xdr:nvSpPr>
        <xdr:cNvPr id="500" name="CustomShape 1" hidden="1">
          <a:extLst>
            <a:ext uri="{FF2B5EF4-FFF2-40B4-BE49-F238E27FC236}">
              <a16:creationId xmlns:a16="http://schemas.microsoft.com/office/drawing/2014/main" id="{00000000-0008-0000-0900-0000F4010000}"/>
            </a:ext>
          </a:extLst>
        </xdr:cNvPr>
        <xdr:cNvSpPr/>
      </xdr:nvSpPr>
      <xdr:spPr>
        <a:xfrm>
          <a:off x="0" y="0"/>
          <a:ext cx="11525400" cy="67330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1" name="CustomShape 1" hidden="1">
          <a:extLst>
            <a:ext uri="{FF2B5EF4-FFF2-40B4-BE49-F238E27FC236}">
              <a16:creationId xmlns:a16="http://schemas.microsoft.com/office/drawing/2014/main" id="{00000000-0008-0000-0900-0000F5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2" name="CustomShape 1" hidden="1">
          <a:extLst>
            <a:ext uri="{FF2B5EF4-FFF2-40B4-BE49-F238E27FC236}">
              <a16:creationId xmlns:a16="http://schemas.microsoft.com/office/drawing/2014/main" id="{00000000-0008-0000-0900-0000F6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3" name="CustomShape 1" hidden="1">
          <a:extLst>
            <a:ext uri="{FF2B5EF4-FFF2-40B4-BE49-F238E27FC236}">
              <a16:creationId xmlns:a16="http://schemas.microsoft.com/office/drawing/2014/main" id="{00000000-0008-0000-0900-0000F7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4" name="CustomShape 1" hidden="1">
          <a:extLst>
            <a:ext uri="{FF2B5EF4-FFF2-40B4-BE49-F238E27FC236}">
              <a16:creationId xmlns:a16="http://schemas.microsoft.com/office/drawing/2014/main" id="{00000000-0008-0000-0900-0000F8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5" name="CustomShape 1" hidden="1">
          <a:extLst>
            <a:ext uri="{FF2B5EF4-FFF2-40B4-BE49-F238E27FC236}">
              <a16:creationId xmlns:a16="http://schemas.microsoft.com/office/drawing/2014/main" id="{00000000-0008-0000-0900-0000F9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6" name="CustomShape 1" hidden="1">
          <a:extLst>
            <a:ext uri="{FF2B5EF4-FFF2-40B4-BE49-F238E27FC236}">
              <a16:creationId xmlns:a16="http://schemas.microsoft.com/office/drawing/2014/main" id="{00000000-0008-0000-0900-0000FA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7" name="CustomShape 1" hidden="1">
          <a:extLst>
            <a:ext uri="{FF2B5EF4-FFF2-40B4-BE49-F238E27FC236}">
              <a16:creationId xmlns:a16="http://schemas.microsoft.com/office/drawing/2014/main" id="{00000000-0008-0000-0900-0000FB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8" name="CustomShape 1" hidden="1">
          <a:extLst>
            <a:ext uri="{FF2B5EF4-FFF2-40B4-BE49-F238E27FC236}">
              <a16:creationId xmlns:a16="http://schemas.microsoft.com/office/drawing/2014/main" id="{00000000-0008-0000-0900-0000FC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09" name="CustomShape 1" hidden="1">
          <a:extLst>
            <a:ext uri="{FF2B5EF4-FFF2-40B4-BE49-F238E27FC236}">
              <a16:creationId xmlns:a16="http://schemas.microsoft.com/office/drawing/2014/main" id="{00000000-0008-0000-0900-0000FD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10" name="CustomShape 1" hidden="1">
          <a:extLst>
            <a:ext uri="{FF2B5EF4-FFF2-40B4-BE49-F238E27FC236}">
              <a16:creationId xmlns:a16="http://schemas.microsoft.com/office/drawing/2014/main" id="{00000000-0008-0000-0900-0000FE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11" name="CustomShape 1" hidden="1">
          <a:extLst>
            <a:ext uri="{FF2B5EF4-FFF2-40B4-BE49-F238E27FC236}">
              <a16:creationId xmlns:a16="http://schemas.microsoft.com/office/drawing/2014/main" id="{00000000-0008-0000-0900-0000FF01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12" name="CustomShape 1" hidden="1">
          <a:extLst>
            <a:ext uri="{FF2B5EF4-FFF2-40B4-BE49-F238E27FC236}">
              <a16:creationId xmlns:a16="http://schemas.microsoft.com/office/drawing/2014/main" id="{00000000-0008-0000-0900-00000002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199080</xdr:colOff>
      <xdr:row>39</xdr:row>
      <xdr:rowOff>2880</xdr:rowOff>
    </xdr:to>
    <xdr:sp macro="" textlink="">
      <xdr:nvSpPr>
        <xdr:cNvPr id="513" name="CustomShape 1" hidden="1">
          <a:extLst>
            <a:ext uri="{FF2B5EF4-FFF2-40B4-BE49-F238E27FC236}">
              <a16:creationId xmlns:a16="http://schemas.microsoft.com/office/drawing/2014/main" id="{00000000-0008-0000-0900-000001020000}"/>
            </a:ext>
          </a:extLst>
        </xdr:cNvPr>
        <xdr:cNvSpPr/>
      </xdr:nvSpPr>
      <xdr:spPr>
        <a:xfrm>
          <a:off x="0" y="0"/>
          <a:ext cx="11034720" cy="676188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14" name="CustomShape 1" hidden="1">
          <a:extLst>
            <a:ext uri="{FF2B5EF4-FFF2-40B4-BE49-F238E27FC236}">
              <a16:creationId xmlns:a16="http://schemas.microsoft.com/office/drawing/2014/main" id="{00000000-0008-0000-0900-000002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15" name="CustomShape 1" hidden="1">
          <a:extLst>
            <a:ext uri="{FF2B5EF4-FFF2-40B4-BE49-F238E27FC236}">
              <a16:creationId xmlns:a16="http://schemas.microsoft.com/office/drawing/2014/main" id="{00000000-0008-0000-0900-000003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16" name="CustomShape 1" hidden="1">
          <a:extLst>
            <a:ext uri="{FF2B5EF4-FFF2-40B4-BE49-F238E27FC236}">
              <a16:creationId xmlns:a16="http://schemas.microsoft.com/office/drawing/2014/main" id="{00000000-0008-0000-0900-000004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17" name="CustomShape 1" hidden="1">
          <a:extLst>
            <a:ext uri="{FF2B5EF4-FFF2-40B4-BE49-F238E27FC236}">
              <a16:creationId xmlns:a16="http://schemas.microsoft.com/office/drawing/2014/main" id="{00000000-0008-0000-0900-000005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18" name="CustomShape 1" hidden="1">
          <a:extLst>
            <a:ext uri="{FF2B5EF4-FFF2-40B4-BE49-F238E27FC236}">
              <a16:creationId xmlns:a16="http://schemas.microsoft.com/office/drawing/2014/main" id="{00000000-0008-0000-0900-000006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19" name="CustomShape 1" hidden="1">
          <a:extLst>
            <a:ext uri="{FF2B5EF4-FFF2-40B4-BE49-F238E27FC236}">
              <a16:creationId xmlns:a16="http://schemas.microsoft.com/office/drawing/2014/main" id="{00000000-0008-0000-0900-000007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20" name="CustomShape 1" hidden="1">
          <a:extLst>
            <a:ext uri="{FF2B5EF4-FFF2-40B4-BE49-F238E27FC236}">
              <a16:creationId xmlns:a16="http://schemas.microsoft.com/office/drawing/2014/main" id="{00000000-0008-0000-0900-000008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21" name="CustomShape 1" hidden="1">
          <a:extLst>
            <a:ext uri="{FF2B5EF4-FFF2-40B4-BE49-F238E27FC236}">
              <a16:creationId xmlns:a16="http://schemas.microsoft.com/office/drawing/2014/main" id="{00000000-0008-0000-0900-000009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22" name="CustomShape 1" hidden="1">
          <a:extLst>
            <a:ext uri="{FF2B5EF4-FFF2-40B4-BE49-F238E27FC236}">
              <a16:creationId xmlns:a16="http://schemas.microsoft.com/office/drawing/2014/main" id="{00000000-0008-0000-0900-00000A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23" name="CustomShape 1" hidden="1">
          <a:extLst>
            <a:ext uri="{FF2B5EF4-FFF2-40B4-BE49-F238E27FC236}">
              <a16:creationId xmlns:a16="http://schemas.microsoft.com/office/drawing/2014/main" id="{00000000-0008-0000-0900-00000B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24" name="CustomShape 1" hidden="1">
          <a:extLst>
            <a:ext uri="{FF2B5EF4-FFF2-40B4-BE49-F238E27FC236}">
              <a16:creationId xmlns:a16="http://schemas.microsoft.com/office/drawing/2014/main" id="{00000000-0008-0000-0900-00000C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25" name="CustomShape 1" hidden="1">
          <a:extLst>
            <a:ext uri="{FF2B5EF4-FFF2-40B4-BE49-F238E27FC236}">
              <a16:creationId xmlns:a16="http://schemas.microsoft.com/office/drawing/2014/main" id="{00000000-0008-0000-0900-00000D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8</xdr:col>
      <xdr:colOff>1170360</xdr:colOff>
      <xdr:row>38</xdr:row>
      <xdr:rowOff>79200</xdr:rowOff>
    </xdr:to>
    <xdr:sp macro="" textlink="">
      <xdr:nvSpPr>
        <xdr:cNvPr id="526" name="CustomShape 1" hidden="1">
          <a:extLst>
            <a:ext uri="{FF2B5EF4-FFF2-40B4-BE49-F238E27FC236}">
              <a16:creationId xmlns:a16="http://schemas.microsoft.com/office/drawing/2014/main" id="{00000000-0008-0000-0900-00000E020000}"/>
            </a:ext>
          </a:extLst>
        </xdr:cNvPr>
        <xdr:cNvSpPr/>
      </xdr:nvSpPr>
      <xdr:spPr>
        <a:xfrm>
          <a:off x="0" y="0"/>
          <a:ext cx="8266320" cy="667620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27" name="CustomShape 1" hidden="1">
          <a:extLst>
            <a:ext uri="{FF2B5EF4-FFF2-40B4-BE49-F238E27FC236}">
              <a16:creationId xmlns:a16="http://schemas.microsoft.com/office/drawing/2014/main" id="{00000000-0008-0000-0900-00000F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28" name="CustomShape 1" hidden="1">
          <a:extLst>
            <a:ext uri="{FF2B5EF4-FFF2-40B4-BE49-F238E27FC236}">
              <a16:creationId xmlns:a16="http://schemas.microsoft.com/office/drawing/2014/main" id="{00000000-0008-0000-0900-000010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29" name="CustomShape 1" hidden="1">
          <a:extLst>
            <a:ext uri="{FF2B5EF4-FFF2-40B4-BE49-F238E27FC236}">
              <a16:creationId xmlns:a16="http://schemas.microsoft.com/office/drawing/2014/main" id="{00000000-0008-0000-0900-000011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0" name="CustomShape 1" hidden="1">
          <a:extLst>
            <a:ext uri="{FF2B5EF4-FFF2-40B4-BE49-F238E27FC236}">
              <a16:creationId xmlns:a16="http://schemas.microsoft.com/office/drawing/2014/main" id="{00000000-0008-0000-0900-000012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1" name="CustomShape 1" hidden="1">
          <a:extLst>
            <a:ext uri="{FF2B5EF4-FFF2-40B4-BE49-F238E27FC236}">
              <a16:creationId xmlns:a16="http://schemas.microsoft.com/office/drawing/2014/main" id="{00000000-0008-0000-0900-000013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2" name="CustomShape 1" hidden="1">
          <a:extLst>
            <a:ext uri="{FF2B5EF4-FFF2-40B4-BE49-F238E27FC236}">
              <a16:creationId xmlns:a16="http://schemas.microsoft.com/office/drawing/2014/main" id="{00000000-0008-0000-0900-000014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3" name="CustomShape 1" hidden="1">
          <a:extLst>
            <a:ext uri="{FF2B5EF4-FFF2-40B4-BE49-F238E27FC236}">
              <a16:creationId xmlns:a16="http://schemas.microsoft.com/office/drawing/2014/main" id="{00000000-0008-0000-0900-000015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4" name="CustomShape 1" hidden="1">
          <a:extLst>
            <a:ext uri="{FF2B5EF4-FFF2-40B4-BE49-F238E27FC236}">
              <a16:creationId xmlns:a16="http://schemas.microsoft.com/office/drawing/2014/main" id="{00000000-0008-0000-0900-000016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5" name="CustomShape 1" hidden="1">
          <a:extLst>
            <a:ext uri="{FF2B5EF4-FFF2-40B4-BE49-F238E27FC236}">
              <a16:creationId xmlns:a16="http://schemas.microsoft.com/office/drawing/2014/main" id="{00000000-0008-0000-0900-000017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6" name="CustomShape 1" hidden="1">
          <a:extLst>
            <a:ext uri="{FF2B5EF4-FFF2-40B4-BE49-F238E27FC236}">
              <a16:creationId xmlns:a16="http://schemas.microsoft.com/office/drawing/2014/main" id="{00000000-0008-0000-0900-000018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7" name="CustomShape 1" hidden="1">
          <a:extLst>
            <a:ext uri="{FF2B5EF4-FFF2-40B4-BE49-F238E27FC236}">
              <a16:creationId xmlns:a16="http://schemas.microsoft.com/office/drawing/2014/main" id="{00000000-0008-0000-0900-000019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8" name="CustomShape 1" hidden="1">
          <a:extLst>
            <a:ext uri="{FF2B5EF4-FFF2-40B4-BE49-F238E27FC236}">
              <a16:creationId xmlns:a16="http://schemas.microsoft.com/office/drawing/2014/main" id="{00000000-0008-0000-0900-00001A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12</xdr:col>
      <xdr:colOff>218160</xdr:colOff>
      <xdr:row>38</xdr:row>
      <xdr:rowOff>2520</xdr:rowOff>
    </xdr:to>
    <xdr:sp macro="" textlink="">
      <xdr:nvSpPr>
        <xdr:cNvPr id="539" name="CustomShape 1" hidden="1">
          <a:extLst>
            <a:ext uri="{FF2B5EF4-FFF2-40B4-BE49-F238E27FC236}">
              <a16:creationId xmlns:a16="http://schemas.microsoft.com/office/drawing/2014/main" id="{00000000-0008-0000-0900-00001B020000}"/>
            </a:ext>
          </a:extLst>
        </xdr:cNvPr>
        <xdr:cNvSpPr/>
      </xdr:nvSpPr>
      <xdr:spPr>
        <a:xfrm>
          <a:off x="0" y="0"/>
          <a:ext cx="11053800" cy="6599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DCOL\5.%20LICITA&#199;&#195;O%20(FASE%20INTERNA)\TERCEIRIZA&#199;&#195;O%20-%20LIMPEZA%20E%20APOIO%20ADMINISTRATIVO\PLANILHA%20DE%20CUSTOS%20-%20LIMPEZA%20E%20APOIO%20ADMINISTRATIVO%20(antig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ORD"/>
      <sheetName val="ENCAR"/>
      <sheetName val="SERV-INT"/>
      <sheetName val="SERV-EXT"/>
      <sheetName val="COPA"/>
      <sheetName val="REC"/>
      <sheetName val="PORT-12X36-D"/>
      <sheetName val="PORT-12X36-N"/>
      <sheetName val="MOT"/>
      <sheetName val="RESUMO"/>
      <sheetName val="PLANILHA MESTRA"/>
      <sheetName val="MATER-EQUIP"/>
      <sheetName val="UNIF"/>
    </sheetNames>
    <sheetDataSet>
      <sheetData sheetId="0">
        <row r="116">
          <cell r="I116">
            <v>258.51520342008672</v>
          </cell>
        </row>
        <row r="117">
          <cell r="I117">
            <v>179.33634332832386</v>
          </cell>
        </row>
      </sheetData>
      <sheetData sheetId="1">
        <row r="116">
          <cell r="I116">
            <v>187.88212253824483</v>
          </cell>
        </row>
        <row r="117">
          <cell r="I117">
            <v>130.3369874847169</v>
          </cell>
        </row>
      </sheetData>
      <sheetData sheetId="2">
        <row r="116">
          <cell r="I116">
            <v>172.6388343265254</v>
          </cell>
        </row>
        <row r="117">
          <cell r="I117">
            <v>119.76246214917103</v>
          </cell>
        </row>
      </sheetData>
      <sheetData sheetId="3">
        <row r="116">
          <cell r="I116">
            <v>172.6388343265254</v>
          </cell>
        </row>
        <row r="117">
          <cell r="I117">
            <v>119.76246214917103</v>
          </cell>
        </row>
      </sheetData>
      <sheetData sheetId="4">
        <row r="116">
          <cell r="I116">
            <v>170.97743299319208</v>
          </cell>
        </row>
        <row r="117">
          <cell r="I117">
            <v>118.60992010917103</v>
          </cell>
        </row>
      </sheetData>
      <sheetData sheetId="5">
        <row r="116">
          <cell r="I116">
            <v>186.22072120491151</v>
          </cell>
        </row>
        <row r="117">
          <cell r="I117">
            <v>129.18444544471694</v>
          </cell>
        </row>
      </sheetData>
      <sheetData sheetId="6">
        <row r="116">
          <cell r="I116">
            <v>188.14156546009332</v>
          </cell>
        </row>
        <row r="117">
          <cell r="I117">
            <v>130.51696740191784</v>
          </cell>
        </row>
      </sheetData>
      <sheetData sheetId="7">
        <row r="116">
          <cell r="I116">
            <v>228.53162214374495</v>
          </cell>
        </row>
        <row r="117">
          <cell r="I117">
            <v>158.53622884821388</v>
          </cell>
        </row>
      </sheetData>
      <sheetData sheetId="8">
        <row r="116">
          <cell r="I116">
            <v>290.31581315334273</v>
          </cell>
        </row>
        <row r="117">
          <cell r="I117">
            <v>201.39696100080121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MI38"/>
  <sheetViews>
    <sheetView tabSelected="1" topLeftCell="A13" zoomScaleNormal="100" workbookViewId="0">
      <selection activeCell="F30" sqref="F30"/>
    </sheetView>
  </sheetViews>
  <sheetFormatPr defaultColWidth="9.140625" defaultRowHeight="15" x14ac:dyDescent="0.25"/>
  <cols>
    <col min="1" max="1" width="9.140625" style="1"/>
    <col min="2" max="2" width="21.7109375" style="1" customWidth="1"/>
    <col min="3" max="3" width="18.85546875" style="1" customWidth="1"/>
    <col min="4" max="4" width="15.5703125" style="1" customWidth="1"/>
    <col min="5" max="5" width="18.28515625" style="1" customWidth="1"/>
    <col min="6" max="7" width="19.7109375" style="1" customWidth="1"/>
    <col min="8" max="8" width="14" style="1" hidden="1" customWidth="1"/>
    <col min="9" max="9" width="11.28515625" style="1" hidden="1" customWidth="1"/>
    <col min="10" max="10" width="9.140625" style="1"/>
    <col min="11" max="11" width="11.5703125" style="1" customWidth="1"/>
    <col min="12" max="1023" width="9.140625" style="1"/>
  </cols>
  <sheetData>
    <row r="1" spans="1:8" s="2" customFormat="1" ht="15.75" x14ac:dyDescent="0.25">
      <c r="A1" s="141" t="s">
        <v>0</v>
      </c>
      <c r="B1" s="141"/>
      <c r="C1" s="141"/>
      <c r="D1" s="141"/>
      <c r="E1" s="141"/>
      <c r="F1" s="141"/>
      <c r="G1" s="141"/>
    </row>
    <row r="2" spans="1:8" s="2" customFormat="1" ht="15.75" x14ac:dyDescent="0.25">
      <c r="A2" s="141" t="s">
        <v>1</v>
      </c>
      <c r="B2" s="141"/>
      <c r="C2" s="141"/>
      <c r="D2" s="141"/>
      <c r="E2" s="141"/>
      <c r="F2" s="141"/>
      <c r="G2" s="141"/>
    </row>
    <row r="3" spans="1:8" s="2" customFormat="1" ht="15.75" x14ac:dyDescent="0.25">
      <c r="A3" s="141" t="s">
        <v>2</v>
      </c>
      <c r="B3" s="141"/>
      <c r="C3" s="141"/>
      <c r="D3" s="141"/>
      <c r="E3" s="141"/>
      <c r="F3" s="141"/>
      <c r="G3" s="141"/>
    </row>
    <row r="4" spans="1:8" s="2" customFormat="1" ht="15.75" x14ac:dyDescent="0.25">
      <c r="A4" s="138" t="s">
        <v>3</v>
      </c>
      <c r="B4" s="138"/>
      <c r="C4" s="138"/>
      <c r="D4" s="138"/>
      <c r="E4" s="138"/>
      <c r="F4" s="138"/>
      <c r="G4" s="138"/>
    </row>
    <row r="5" spans="1:8" s="2" customFormat="1" ht="15.75" x14ac:dyDescent="0.25">
      <c r="A5" s="138"/>
      <c r="B5" s="138"/>
      <c r="C5" s="138"/>
      <c r="D5" s="138"/>
      <c r="E5" s="138"/>
      <c r="F5" s="138"/>
      <c r="G5" s="138"/>
    </row>
    <row r="6" spans="1:8" s="2" customFormat="1" ht="15.75" x14ac:dyDescent="0.25">
      <c r="A6" s="138" t="s">
        <v>4</v>
      </c>
      <c r="B6" s="138"/>
      <c r="C6" s="138"/>
      <c r="D6" s="138"/>
      <c r="E6" s="138"/>
      <c r="F6" s="138"/>
      <c r="G6" s="138"/>
    </row>
    <row r="7" spans="1:8" s="2" customFormat="1" ht="15.75" x14ac:dyDescent="0.25">
      <c r="A7" s="3"/>
      <c r="B7" s="3"/>
      <c r="C7" s="3"/>
      <c r="D7" s="3"/>
      <c r="E7" s="3"/>
      <c r="F7" s="3"/>
      <c r="G7" s="3"/>
    </row>
    <row r="8" spans="1:8" s="4" customFormat="1" ht="17.25" customHeight="1" x14ac:dyDescent="0.25">
      <c r="A8" s="138" t="s">
        <v>5</v>
      </c>
      <c r="B8" s="138"/>
      <c r="C8" s="138"/>
      <c r="D8" s="138"/>
      <c r="E8" s="138"/>
      <c r="F8" s="138"/>
      <c r="G8" s="138"/>
    </row>
    <row r="9" spans="1:8" s="4" customFormat="1" ht="17.25" customHeight="1" thickBot="1" x14ac:dyDescent="0.3">
      <c r="A9" s="139"/>
      <c r="B9" s="139"/>
      <c r="C9" s="139"/>
      <c r="D9" s="139"/>
      <c r="E9" s="139"/>
      <c r="F9" s="139"/>
      <c r="G9" s="139"/>
    </row>
    <row r="10" spans="1:8" ht="27.75" customHeight="1" thickBot="1" x14ac:dyDescent="0.3">
      <c r="A10" s="140" t="s">
        <v>393</v>
      </c>
      <c r="B10" s="140"/>
      <c r="C10" s="140"/>
      <c r="D10" s="140"/>
      <c r="E10" s="140"/>
      <c r="F10" s="140"/>
      <c r="G10" s="140"/>
    </row>
    <row r="11" spans="1:8" ht="12.75" customHeight="1" thickBot="1" x14ac:dyDescent="0.3">
      <c r="A11" s="132" t="s">
        <v>6</v>
      </c>
      <c r="B11" s="132"/>
      <c r="C11" s="132"/>
      <c r="D11" s="132"/>
      <c r="E11" s="132"/>
      <c r="F11" s="132"/>
      <c r="G11" s="132"/>
    </row>
    <row r="12" spans="1:8" ht="27" customHeight="1" x14ac:dyDescent="0.25">
      <c r="A12" s="115" t="s">
        <v>7</v>
      </c>
      <c r="B12" s="136" t="s">
        <v>8</v>
      </c>
      <c r="C12" s="136"/>
      <c r="D12" s="116" t="s">
        <v>9</v>
      </c>
      <c r="E12" s="116" t="s">
        <v>10</v>
      </c>
      <c r="F12" s="116" t="s">
        <v>11</v>
      </c>
      <c r="G12" s="117" t="s">
        <v>12</v>
      </c>
      <c r="H12" s="1" t="s">
        <v>13</v>
      </c>
    </row>
    <row r="13" spans="1:8" ht="13.5" customHeight="1" x14ac:dyDescent="0.25">
      <c r="A13" s="6" t="s">
        <v>14</v>
      </c>
      <c r="B13" s="137" t="s">
        <v>15</v>
      </c>
      <c r="C13" s="137"/>
      <c r="D13" s="92">
        <f>'COOD TERC'!C129</f>
        <v>6797.07</v>
      </c>
      <c r="E13" s="110">
        <v>3</v>
      </c>
      <c r="F13" s="92">
        <f t="shared" ref="F13:F21" si="0">D13*E13</f>
        <v>20391.21</v>
      </c>
      <c r="G13" s="7">
        <f t="shared" ref="G13:G21" si="1">F13*12</f>
        <v>244694.52</v>
      </c>
      <c r="H13" s="8">
        <f>SUM([1]COORD!I116:I117)*E13</f>
        <v>1313.5546402452317</v>
      </c>
    </row>
    <row r="14" spans="1:8" ht="13.5" customHeight="1" x14ac:dyDescent="0.25">
      <c r="A14" s="6" t="s">
        <v>16</v>
      </c>
      <c r="B14" s="137" t="s">
        <v>17</v>
      </c>
      <c r="C14" s="137"/>
      <c r="D14" s="92">
        <f>ENC!C129</f>
        <v>4955.07</v>
      </c>
      <c r="E14" s="110">
        <v>2</v>
      </c>
      <c r="F14" s="92">
        <f t="shared" si="0"/>
        <v>9910.14</v>
      </c>
      <c r="G14" s="9">
        <f t="shared" si="1"/>
        <v>118921.68</v>
      </c>
      <c r="H14" s="8">
        <f>SUM([1]ENCAR!I116:I117)*E14</f>
        <v>636.43822004592346</v>
      </c>
    </row>
    <row r="15" spans="1:8" ht="13.5" customHeight="1" x14ac:dyDescent="0.25">
      <c r="A15" s="6" t="s">
        <v>18</v>
      </c>
      <c r="B15" s="135" t="s">
        <v>19</v>
      </c>
      <c r="C15" s="135"/>
      <c r="D15" s="88">
        <f>'SERV INT'!C129</f>
        <v>4589.7700000000004</v>
      </c>
      <c r="E15" s="97">
        <v>24</v>
      </c>
      <c r="F15" s="92">
        <f t="shared" si="0"/>
        <v>110154.48000000001</v>
      </c>
      <c r="G15" s="9">
        <f t="shared" si="1"/>
        <v>1321853.7600000002</v>
      </c>
      <c r="H15" s="8">
        <f>SUM('[1]SERV-INT'!I116:I117)*E15</f>
        <v>7017.6311154167142</v>
      </c>
    </row>
    <row r="16" spans="1:8" ht="13.5" customHeight="1" x14ac:dyDescent="0.25">
      <c r="A16" s="6" t="s">
        <v>20</v>
      </c>
      <c r="B16" s="135" t="s">
        <v>21</v>
      </c>
      <c r="C16" s="135"/>
      <c r="D16" s="88">
        <f>'SERV EXT'!C129</f>
        <v>4591.9799999999996</v>
      </c>
      <c r="E16" s="97">
        <v>14</v>
      </c>
      <c r="F16" s="92">
        <f t="shared" si="0"/>
        <v>64287.719999999994</v>
      </c>
      <c r="G16" s="9">
        <f t="shared" si="1"/>
        <v>771452.6399999999</v>
      </c>
      <c r="H16" s="8">
        <f>SUM('[1]SERV-EXT'!I116:I117)*E16</f>
        <v>4093.61815065975</v>
      </c>
    </row>
    <row r="17" spans="1:9" ht="13.5" customHeight="1" x14ac:dyDescent="0.25">
      <c r="A17" s="6" t="s">
        <v>22</v>
      </c>
      <c r="B17" s="135" t="s">
        <v>23</v>
      </c>
      <c r="C17" s="135"/>
      <c r="D17" s="88">
        <f>COP!C129</f>
        <v>4548.05</v>
      </c>
      <c r="E17" s="97">
        <v>3</v>
      </c>
      <c r="F17" s="92">
        <f t="shared" si="0"/>
        <v>13644.150000000001</v>
      </c>
      <c r="G17" s="9">
        <f t="shared" si="1"/>
        <v>163729.80000000002</v>
      </c>
      <c r="H17" s="8">
        <f>SUM([1]COPA!I116:I117)*E17</f>
        <v>868.76205930708943</v>
      </c>
    </row>
    <row r="18" spans="1:9" ht="13.5" customHeight="1" x14ac:dyDescent="0.25">
      <c r="A18" s="6" t="s">
        <v>24</v>
      </c>
      <c r="B18" s="135" t="s">
        <v>26</v>
      </c>
      <c r="C18" s="135"/>
      <c r="D18" s="88">
        <f>REC!C129</f>
        <v>4941.17</v>
      </c>
      <c r="E18" s="97">
        <v>2</v>
      </c>
      <c r="F18" s="92">
        <f t="shared" si="0"/>
        <v>9882.34</v>
      </c>
      <c r="G18" s="9">
        <f t="shared" si="1"/>
        <v>118588.08</v>
      </c>
      <c r="H18" s="8">
        <f>SUM([1]REC!I116:I117)*E18</f>
        <v>630.81033329925685</v>
      </c>
    </row>
    <row r="19" spans="1:9" ht="13.5" customHeight="1" x14ac:dyDescent="0.25">
      <c r="A19" s="6" t="s">
        <v>25</v>
      </c>
      <c r="B19" s="135" t="s">
        <v>28</v>
      </c>
      <c r="C19" s="135"/>
      <c r="D19" s="88">
        <f>'PORT 12X36 DIU'!C130</f>
        <v>4977.78</v>
      </c>
      <c r="E19" s="97">
        <v>8</v>
      </c>
      <c r="F19" s="92">
        <f t="shared" si="0"/>
        <v>39822.239999999998</v>
      </c>
      <c r="G19" s="9">
        <f t="shared" si="1"/>
        <v>477866.88</v>
      </c>
      <c r="H19" s="8">
        <f>SUM('[1]PORT-12X36-D'!I116:I117)*E19</f>
        <v>2549.2682628960893</v>
      </c>
    </row>
    <row r="20" spans="1:9" ht="13.5" customHeight="1" x14ac:dyDescent="0.25">
      <c r="A20" s="6" t="s">
        <v>27</v>
      </c>
      <c r="B20" s="135" t="s">
        <v>30</v>
      </c>
      <c r="C20" s="135"/>
      <c r="D20" s="88">
        <f>'PORT 12X36 NOT'!C132</f>
        <v>5807.19</v>
      </c>
      <c r="E20" s="97">
        <v>8</v>
      </c>
      <c r="F20" s="92">
        <f t="shared" si="0"/>
        <v>46457.52</v>
      </c>
      <c r="G20" s="9">
        <f t="shared" si="1"/>
        <v>557490.24</v>
      </c>
      <c r="H20" s="8">
        <f>SUM('[1]PORT-12X36-N'!I116:I117)*E20</f>
        <v>3096.5428079356707</v>
      </c>
    </row>
    <row r="21" spans="1:9" ht="13.5" customHeight="1" x14ac:dyDescent="0.25">
      <c r="A21" s="6" t="s">
        <v>29</v>
      </c>
      <c r="B21" s="131" t="s">
        <v>32</v>
      </c>
      <c r="C21" s="131"/>
      <c r="D21" s="93">
        <f>MOTR!C129</f>
        <v>5336.93</v>
      </c>
      <c r="E21" s="111">
        <v>4</v>
      </c>
      <c r="F21" s="88">
        <f t="shared" si="0"/>
        <v>21347.72</v>
      </c>
      <c r="G21" s="7">
        <f t="shared" si="1"/>
        <v>256172.64</v>
      </c>
      <c r="H21" s="10">
        <f>SUM([1]MOT!I116:I117)*E21</f>
        <v>1966.8510966165759</v>
      </c>
    </row>
    <row r="22" spans="1:9" ht="13.5" customHeight="1" thickBot="1" x14ac:dyDescent="0.3">
      <c r="A22" s="118" t="s">
        <v>31</v>
      </c>
      <c r="B22" s="134" t="s">
        <v>255</v>
      </c>
      <c r="C22" s="134"/>
      <c r="D22" s="119">
        <f>MOTQ!C128</f>
        <v>4703.17</v>
      </c>
      <c r="E22" s="120">
        <v>1</v>
      </c>
      <c r="F22" s="119">
        <f>D22*E22</f>
        <v>4703.17</v>
      </c>
      <c r="G22" s="121">
        <f t="shared" ref="G22" si="2">F22*12</f>
        <v>56438.04</v>
      </c>
      <c r="H22" s="8"/>
    </row>
    <row r="23" spans="1:9" ht="15" customHeight="1" thickBot="1" x14ac:dyDescent="0.3">
      <c r="A23" s="129" t="s">
        <v>33</v>
      </c>
      <c r="B23" s="129"/>
      <c r="C23" s="129"/>
      <c r="D23" s="129"/>
      <c r="E23" s="11">
        <f>SUM(E13:E22)</f>
        <v>69</v>
      </c>
      <c r="F23" s="95">
        <f>SUM(F13:F22)</f>
        <v>340600.69</v>
      </c>
      <c r="G23" s="12">
        <f>SUM(G13:G22)</f>
        <v>4087208.28</v>
      </c>
      <c r="H23" s="13">
        <f>SUM(H14:H21)</f>
        <v>20859.922046177075</v>
      </c>
      <c r="I23" s="13">
        <f>H23*12</f>
        <v>250319.0645541249</v>
      </c>
    </row>
    <row r="24" spans="1:9" ht="15" customHeight="1" thickBot="1" x14ac:dyDescent="0.3">
      <c r="A24" s="132" t="s">
        <v>391</v>
      </c>
      <c r="B24" s="132"/>
      <c r="C24" s="132"/>
      <c r="D24" s="132"/>
      <c r="E24" s="132"/>
      <c r="F24" s="132"/>
      <c r="G24" s="132"/>
    </row>
    <row r="25" spans="1:9" ht="13.5" customHeight="1" x14ac:dyDescent="0.25">
      <c r="A25" s="133" t="s">
        <v>34</v>
      </c>
      <c r="B25" s="133"/>
      <c r="C25" s="133"/>
      <c r="D25" s="133"/>
      <c r="E25" s="133"/>
      <c r="F25" s="92">
        <f>G25/12</f>
        <v>14104.710833333333</v>
      </c>
      <c r="G25" s="14">
        <f>MATERIAIS!J57</f>
        <v>169256.53</v>
      </c>
    </row>
    <row r="26" spans="1:9" ht="13.5" customHeight="1" x14ac:dyDescent="0.25">
      <c r="A26" s="128" t="s">
        <v>35</v>
      </c>
      <c r="B26" s="128"/>
      <c r="C26" s="128"/>
      <c r="D26" s="128"/>
      <c r="E26" s="128"/>
      <c r="F26" s="92">
        <f t="shared" ref="F26:F28" si="3">G26/12</f>
        <v>296.66666666666669</v>
      </c>
      <c r="G26" s="14">
        <f>MATERIAIS!J68</f>
        <v>3560</v>
      </c>
    </row>
    <row r="27" spans="1:9" ht="13.5" customHeight="1" x14ac:dyDescent="0.25">
      <c r="A27" s="127" t="s">
        <v>36</v>
      </c>
      <c r="B27" s="127"/>
      <c r="C27" s="127"/>
      <c r="D27" s="127"/>
      <c r="E27" s="127"/>
      <c r="F27" s="92">
        <f t="shared" si="3"/>
        <v>1020.7558333333333</v>
      </c>
      <c r="G27" s="14">
        <f>MATERIAIS!J85</f>
        <v>12249.07</v>
      </c>
    </row>
    <row r="28" spans="1:9" ht="13.5" customHeight="1" thickBot="1" x14ac:dyDescent="0.3">
      <c r="A28" s="128" t="s">
        <v>37</v>
      </c>
      <c r="B28" s="128"/>
      <c r="C28" s="128"/>
      <c r="D28" s="128"/>
      <c r="E28" s="128"/>
      <c r="F28" s="92">
        <f t="shared" si="3"/>
        <v>4342.51</v>
      </c>
      <c r="G28" s="14">
        <f>MATERIAIS!J107</f>
        <v>52110.12</v>
      </c>
      <c r="H28" s="8">
        <f>SUM(G25:G28)</f>
        <v>237175.72</v>
      </c>
    </row>
    <row r="29" spans="1:9" ht="13.5" customHeight="1" thickBot="1" x14ac:dyDescent="0.3">
      <c r="A29" s="129" t="s">
        <v>38</v>
      </c>
      <c r="B29" s="129"/>
      <c r="C29" s="129"/>
      <c r="D29" s="129"/>
      <c r="E29" s="129"/>
      <c r="F29" s="94">
        <f>SUM(F25:F28)</f>
        <v>19764.643333333333</v>
      </c>
      <c r="G29" s="95">
        <f>SUM(G25:G28)</f>
        <v>237175.72</v>
      </c>
      <c r="H29" s="8"/>
    </row>
    <row r="30" spans="1:9" ht="15" customHeight="1" thickBot="1" x14ac:dyDescent="0.3">
      <c r="A30" s="130" t="s">
        <v>39</v>
      </c>
      <c r="B30" s="130"/>
      <c r="C30" s="130"/>
      <c r="D30" s="130"/>
      <c r="E30" s="130"/>
      <c r="F30" s="94">
        <f>SUM(F23,F29)</f>
        <v>360365.33333333331</v>
      </c>
      <c r="G30" s="96">
        <f>SUM(G23,G29)</f>
        <v>4324384</v>
      </c>
      <c r="I30" s="13" t="e">
        <f>#REF!-F30</f>
        <v>#REF!</v>
      </c>
    </row>
    <row r="31" spans="1:9" ht="14.25" customHeight="1" x14ac:dyDescent="0.25">
      <c r="A31" s="15"/>
      <c r="B31" s="15"/>
      <c r="C31" s="15"/>
      <c r="D31" s="15"/>
      <c r="E31" s="15"/>
      <c r="F31" s="15"/>
      <c r="G31" s="15"/>
    </row>
    <row r="32" spans="1:9" s="4" customFormat="1" ht="13.5" customHeight="1" x14ac:dyDescent="0.25">
      <c r="A32" s="126" t="s">
        <v>395</v>
      </c>
      <c r="B32" s="126"/>
      <c r="C32" s="126"/>
      <c r="D32" s="126"/>
      <c r="E32" s="126"/>
      <c r="F32" s="126"/>
      <c r="G32" s="126"/>
    </row>
    <row r="33" spans="1:7" s="4" customFormat="1" ht="12.75" customHeight="1" x14ac:dyDescent="0.25">
      <c r="A33" s="125" t="s">
        <v>405</v>
      </c>
      <c r="B33" s="125"/>
      <c r="C33" s="125"/>
      <c r="D33" s="125"/>
      <c r="E33" s="125"/>
      <c r="F33" s="125"/>
      <c r="G33" s="125"/>
    </row>
    <row r="34" spans="1:7" s="4" customFormat="1" ht="13.5" customHeight="1" x14ac:dyDescent="0.25">
      <c r="A34" s="125" t="s">
        <v>406</v>
      </c>
      <c r="B34" s="125"/>
      <c r="C34" s="125"/>
      <c r="D34" s="125"/>
      <c r="E34" s="125"/>
      <c r="F34" s="125"/>
      <c r="G34" s="125"/>
    </row>
    <row r="35" spans="1:7" s="4" customFormat="1" ht="13.5" customHeight="1" x14ac:dyDescent="0.25">
      <c r="A35" s="125" t="s">
        <v>407</v>
      </c>
      <c r="B35" s="125"/>
      <c r="C35" s="125"/>
      <c r="D35" s="125"/>
      <c r="E35" s="125"/>
      <c r="F35" s="125"/>
      <c r="G35" s="125"/>
    </row>
    <row r="36" spans="1:7" ht="25.5" customHeight="1" x14ac:dyDescent="0.25">
      <c r="A36" s="125" t="s">
        <v>394</v>
      </c>
      <c r="B36" s="125"/>
      <c r="C36" s="125"/>
      <c r="D36" s="125"/>
      <c r="E36" s="125"/>
      <c r="F36" s="125"/>
      <c r="G36" s="125"/>
    </row>
    <row r="37" spans="1:7" x14ac:dyDescent="0.25">
      <c r="E37" s="5"/>
    </row>
    <row r="38" spans="1:7" ht="16.5" customHeight="1" x14ac:dyDescent="0.25">
      <c r="E38" s="16"/>
    </row>
  </sheetData>
  <mergeCells count="34">
    <mergeCell ref="A1:G1"/>
    <mergeCell ref="A2:G2"/>
    <mergeCell ref="A3:G3"/>
    <mergeCell ref="A4:G4"/>
    <mergeCell ref="A5:G5"/>
    <mergeCell ref="A6:G6"/>
    <mergeCell ref="A8:G8"/>
    <mergeCell ref="A9:G9"/>
    <mergeCell ref="A10:G10"/>
    <mergeCell ref="A11:G11"/>
    <mergeCell ref="B17:C17"/>
    <mergeCell ref="B18:C18"/>
    <mergeCell ref="B19:C19"/>
    <mergeCell ref="B20:C20"/>
    <mergeCell ref="B12:C12"/>
    <mergeCell ref="B13:C13"/>
    <mergeCell ref="B14:C14"/>
    <mergeCell ref="B15:C15"/>
    <mergeCell ref="B16:C16"/>
    <mergeCell ref="A27:E27"/>
    <mergeCell ref="A28:E28"/>
    <mergeCell ref="A29:E29"/>
    <mergeCell ref="A30:E30"/>
    <mergeCell ref="B21:C21"/>
    <mergeCell ref="A23:D23"/>
    <mergeCell ref="A24:G24"/>
    <mergeCell ref="A25:E25"/>
    <mergeCell ref="A26:E26"/>
    <mergeCell ref="B22:C22"/>
    <mergeCell ref="A36:G36"/>
    <mergeCell ref="A32:G32"/>
    <mergeCell ref="A33:G33"/>
    <mergeCell ref="A34:G34"/>
    <mergeCell ref="A35:G35"/>
  </mergeCells>
  <pageMargins left="0.66944444444444395" right="0.196527777777778" top="0.74791666666666701" bottom="0.66944444444444395" header="0.511811023622047" footer="0.511811023622047"/>
  <pageSetup paperSize="9" scale="74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AMJ135"/>
  <sheetViews>
    <sheetView zoomScaleNormal="100" workbookViewId="0">
      <selection activeCell="A101" sqref="A101:I101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196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x14ac:dyDescent="0.25">
      <c r="A15" s="21" t="s">
        <v>50</v>
      </c>
      <c r="B15" s="182" t="s">
        <v>51</v>
      </c>
      <c r="C15" s="182"/>
      <c r="D15" s="182"/>
      <c r="E15" s="184" t="s">
        <v>197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4</v>
      </c>
      <c r="I19" s="176"/>
    </row>
    <row r="20" spans="1:9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v>1558.55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MOTORISTA B - 01 A 09 LUGARES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92" t="s">
        <v>198</v>
      </c>
      <c r="I26" s="192"/>
    </row>
    <row r="27" spans="1:9" ht="12.75" customHeight="1" x14ac:dyDescent="0.25">
      <c r="A27" s="189"/>
      <c r="B27" s="189"/>
      <c r="C27" s="189"/>
      <c r="D27" s="189"/>
      <c r="E27" s="189"/>
      <c r="F27" s="189"/>
      <c r="G27" s="189"/>
      <c r="H27" s="189"/>
      <c r="I27" s="189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1558.55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467.56499999999994</v>
      </c>
    </row>
    <row r="32" spans="1:9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2026.1149999999998</v>
      </c>
    </row>
    <row r="33" spans="1:9" x14ac:dyDescent="0.25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168.77537949999999</v>
      </c>
    </row>
    <row r="37" spans="1:9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245.15991499999996</v>
      </c>
    </row>
    <row r="38" spans="1:9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413.93529449999994</v>
      </c>
    </row>
    <row r="39" spans="1:9" ht="12.7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488.01005889999999</v>
      </c>
    </row>
    <row r="42" spans="1:9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61.001257362499999</v>
      </c>
    </row>
    <row r="43" spans="1:9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f>'COOD TERC'!H43</f>
        <v>1.4999999999999999E-2</v>
      </c>
      <c r="I43" s="25">
        <f t="shared" si="0"/>
        <v>36.600754417499999</v>
      </c>
    </row>
    <row r="44" spans="1:9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36.600754417499999</v>
      </c>
    </row>
    <row r="45" spans="1:9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24.400502944999999</v>
      </c>
    </row>
    <row r="46" spans="1:9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14.640301766999999</v>
      </c>
    </row>
    <row r="47" spans="1:9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4.8801005889999995</v>
      </c>
    </row>
    <row r="48" spans="1:9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195.20402356</v>
      </c>
    </row>
    <row r="49" spans="1:9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861.33775395849989</v>
      </c>
    </row>
    <row r="50" spans="1:9" ht="12.75" customHeight="1" x14ac:dyDescent="0.25">
      <c r="A50" s="189"/>
      <c r="B50" s="189"/>
      <c r="C50" s="189"/>
      <c r="D50" s="189"/>
      <c r="E50" s="189"/>
      <c r="F50" s="189"/>
      <c r="G50" s="189"/>
      <c r="H50" s="189"/>
      <c r="I50" s="189"/>
    </row>
    <row r="51" spans="1:9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401</v>
      </c>
      <c r="C52" s="170"/>
      <c r="D52" s="170"/>
      <c r="E52" s="170"/>
      <c r="F52" s="170"/>
      <c r="G52" s="170"/>
      <c r="H52" s="122">
        <f>'COOD TERC'!H52</f>
        <v>4.5</v>
      </c>
      <c r="I52" s="36">
        <f>(22*2*H52)-(I30*6%)</f>
        <v>104.48700000000001</v>
      </c>
    </row>
    <row r="53" spans="1:9" x14ac:dyDescent="0.25">
      <c r="A53" s="19" t="s">
        <v>47</v>
      </c>
      <c r="B53" s="170" t="s">
        <v>99</v>
      </c>
      <c r="C53" s="170"/>
      <c r="D53" s="170"/>
      <c r="E53" s="170"/>
      <c r="F53" s="170"/>
      <c r="G53" s="170"/>
      <c r="H53" s="122">
        <v>26</v>
      </c>
      <c r="I53" s="38">
        <f>(22*H53)*0.99</f>
        <v>566.28</v>
      </c>
    </row>
    <row r="54" spans="1:9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f>'COOD TERC'!H54</f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f>'COOD TERC'!H55</f>
        <v>2.5</v>
      </c>
      <c r="I55" s="36">
        <f>H55</f>
        <v>2.5</v>
      </c>
    </row>
    <row r="56" spans="1:9" s="37" customFormat="1" ht="12.75" customHeight="1" x14ac:dyDescent="0.25">
      <c r="A56" s="19" t="s">
        <v>87</v>
      </c>
      <c r="B56" s="170" t="s">
        <v>103</v>
      </c>
      <c r="C56" s="170"/>
      <c r="D56" s="170"/>
      <c r="E56" s="170"/>
      <c r="F56" s="170"/>
      <c r="G56" s="170"/>
      <c r="H56" s="122">
        <v>114.87</v>
      </c>
      <c r="I56" s="38">
        <f>H56</f>
        <v>114.87</v>
      </c>
    </row>
    <row r="57" spans="1:9" s="37" customFormat="1" ht="12.75" customHeight="1" x14ac:dyDescent="0.25">
      <c r="A57" s="19" t="s">
        <v>89</v>
      </c>
      <c r="B57" s="152" t="s">
        <v>199</v>
      </c>
      <c r="C57" s="152"/>
      <c r="D57" s="152"/>
      <c r="E57" s="152"/>
      <c r="F57" s="152"/>
      <c r="G57" s="152"/>
      <c r="H57" s="122">
        <v>135.13999999999999</v>
      </c>
      <c r="I57" s="25">
        <f>H57*3</f>
        <v>405.41999999999996</v>
      </c>
    </row>
    <row r="58" spans="1:9" ht="12.75" customHeight="1" x14ac:dyDescent="0.25">
      <c r="A58" s="33"/>
      <c r="B58" s="154" t="s">
        <v>104</v>
      </c>
      <c r="C58" s="154"/>
      <c r="D58" s="154"/>
      <c r="E58" s="154"/>
      <c r="F58" s="154"/>
      <c r="G58" s="154"/>
      <c r="H58" s="33"/>
      <c r="I58" s="40">
        <f>SUM(I52:I57)</f>
        <v>1240.6569999999999</v>
      </c>
    </row>
    <row r="59" spans="1:9" ht="12" customHeight="1" x14ac:dyDescent="0.25">
      <c r="A59" s="189"/>
      <c r="B59" s="189"/>
      <c r="C59" s="189"/>
      <c r="D59" s="189"/>
      <c r="E59" s="189"/>
      <c r="F59" s="189"/>
      <c r="G59" s="189"/>
      <c r="H59" s="189"/>
      <c r="I59" s="189"/>
    </row>
    <row r="60" spans="1:9" ht="12.75" customHeight="1" x14ac:dyDescent="0.25">
      <c r="A60" s="154" t="s">
        <v>105</v>
      </c>
      <c r="B60" s="154"/>
      <c r="C60" s="154"/>
      <c r="D60" s="154"/>
      <c r="E60" s="154"/>
      <c r="F60" s="154"/>
      <c r="G60" s="154"/>
      <c r="H60" s="154"/>
      <c r="I60" s="154"/>
    </row>
    <row r="61" spans="1:9" ht="12.75" customHeight="1" x14ac:dyDescent="0.25">
      <c r="A61" s="41" t="s">
        <v>76</v>
      </c>
      <c r="B61" s="164" t="s">
        <v>106</v>
      </c>
      <c r="C61" s="164"/>
      <c r="D61" s="164"/>
      <c r="E61" s="164"/>
      <c r="F61" s="164"/>
      <c r="G61" s="164"/>
      <c r="H61" s="164"/>
      <c r="I61" s="25">
        <f>I38</f>
        <v>413.93529449999994</v>
      </c>
    </row>
    <row r="62" spans="1:9" ht="12.75" customHeight="1" x14ac:dyDescent="0.25">
      <c r="A62" s="41" t="s">
        <v>81</v>
      </c>
      <c r="B62" s="164" t="s">
        <v>107</v>
      </c>
      <c r="C62" s="164"/>
      <c r="D62" s="164"/>
      <c r="E62" s="164"/>
      <c r="F62" s="164"/>
      <c r="G62" s="164"/>
      <c r="H62" s="164"/>
      <c r="I62" s="25">
        <f>I49</f>
        <v>861.33775395849989</v>
      </c>
    </row>
    <row r="63" spans="1:9" ht="12.75" customHeight="1" x14ac:dyDescent="0.25">
      <c r="A63" s="41" t="s">
        <v>96</v>
      </c>
      <c r="B63" s="164" t="s">
        <v>108</v>
      </c>
      <c r="C63" s="164"/>
      <c r="D63" s="164"/>
      <c r="E63" s="164"/>
      <c r="F63" s="164"/>
      <c r="G63" s="164"/>
      <c r="H63" s="164"/>
      <c r="I63" s="25">
        <f>I58</f>
        <v>1240.6569999999999</v>
      </c>
    </row>
    <row r="64" spans="1:9" ht="12.75" customHeight="1" x14ac:dyDescent="0.25">
      <c r="A64" s="161" t="s">
        <v>109</v>
      </c>
      <c r="B64" s="161"/>
      <c r="C64" s="161"/>
      <c r="D64" s="161"/>
      <c r="E64" s="161"/>
      <c r="F64" s="161"/>
      <c r="G64" s="161"/>
      <c r="H64" s="161"/>
      <c r="I64" s="27">
        <f>SUM(I61:I63)</f>
        <v>2515.9300484585001</v>
      </c>
    </row>
    <row r="65" spans="1:9" x14ac:dyDescent="0.25">
      <c r="A65" s="189"/>
      <c r="B65" s="189"/>
      <c r="C65" s="189"/>
      <c r="D65" s="189"/>
      <c r="E65" s="189"/>
      <c r="F65" s="189"/>
      <c r="G65" s="189"/>
      <c r="H65" s="189"/>
      <c r="I65" s="189"/>
    </row>
    <row r="66" spans="1:9" ht="12.75" customHeight="1" x14ac:dyDescent="0.25">
      <c r="A66" s="144" t="s">
        <v>110</v>
      </c>
      <c r="B66" s="144"/>
      <c r="C66" s="144"/>
      <c r="D66" s="144"/>
      <c r="E66" s="144"/>
      <c r="F66" s="144"/>
      <c r="G66" s="144"/>
      <c r="H66" s="144"/>
      <c r="I66" s="144"/>
    </row>
    <row r="67" spans="1:9" ht="12.75" customHeight="1" x14ac:dyDescent="0.25">
      <c r="A67" s="42" t="s">
        <v>111</v>
      </c>
      <c r="B67" s="166" t="s">
        <v>112</v>
      </c>
      <c r="C67" s="166"/>
      <c r="D67" s="166"/>
      <c r="E67" s="166"/>
      <c r="F67" s="166"/>
      <c r="G67" s="166"/>
      <c r="H67" s="23" t="s">
        <v>70</v>
      </c>
      <c r="I67" s="23" t="s">
        <v>71</v>
      </c>
    </row>
    <row r="68" spans="1:9" s="37" customFormat="1" x14ac:dyDescent="0.25">
      <c r="A68" s="19" t="s">
        <v>45</v>
      </c>
      <c r="B68" s="153" t="s">
        <v>113</v>
      </c>
      <c r="C68" s="153"/>
      <c r="D68" s="153"/>
      <c r="E68" s="153"/>
      <c r="F68" s="153"/>
      <c r="G68" s="153"/>
      <c r="H68" s="43">
        <v>4.1999999999999997E-3</v>
      </c>
      <c r="I68" s="38">
        <f t="shared" ref="I68:I73" si="1">$I$32*H68</f>
        <v>8.509682999999999</v>
      </c>
    </row>
    <row r="69" spans="1:9" x14ac:dyDescent="0.25">
      <c r="A69" s="19" t="s">
        <v>47</v>
      </c>
      <c r="B69" s="153" t="s">
        <v>114</v>
      </c>
      <c r="C69" s="153"/>
      <c r="D69" s="153"/>
      <c r="E69" s="153"/>
      <c r="F69" s="153"/>
      <c r="G69" s="153"/>
      <c r="H69" s="44">
        <v>2.9999999999999997E-4</v>
      </c>
      <c r="I69" s="38">
        <f t="shared" si="1"/>
        <v>0.60783449999999983</v>
      </c>
    </row>
    <row r="70" spans="1:9" s="45" customFormat="1" x14ac:dyDescent="0.25">
      <c r="A70" s="19" t="s">
        <v>50</v>
      </c>
      <c r="B70" s="153" t="s">
        <v>115</v>
      </c>
      <c r="C70" s="153"/>
      <c r="D70" s="153"/>
      <c r="E70" s="153"/>
      <c r="F70" s="153"/>
      <c r="G70" s="153"/>
      <c r="H70" s="44">
        <v>3.44E-2</v>
      </c>
      <c r="I70" s="38">
        <f t="shared" si="1"/>
        <v>69.69835599999999</v>
      </c>
    </row>
    <row r="71" spans="1:9" s="37" customFormat="1" x14ac:dyDescent="0.25">
      <c r="A71" s="19" t="s">
        <v>53</v>
      </c>
      <c r="B71" s="153" t="s">
        <v>116</v>
      </c>
      <c r="C71" s="153"/>
      <c r="D71" s="153"/>
      <c r="E71" s="153"/>
      <c r="F71" s="153"/>
      <c r="G71" s="153"/>
      <c r="H71" s="43">
        <v>1.9400000000000001E-2</v>
      </c>
      <c r="I71" s="38">
        <f t="shared" si="1"/>
        <v>39.306630999999996</v>
      </c>
    </row>
    <row r="72" spans="1:9" s="45" customFormat="1" x14ac:dyDescent="0.25">
      <c r="A72" s="19" t="s">
        <v>87</v>
      </c>
      <c r="B72" s="153" t="s">
        <v>117</v>
      </c>
      <c r="C72" s="153"/>
      <c r="D72" s="153"/>
      <c r="E72" s="153"/>
      <c r="F72" s="153"/>
      <c r="G72" s="153"/>
      <c r="H72" s="43">
        <v>7.1999999999999998E-3</v>
      </c>
      <c r="I72" s="38">
        <f t="shared" si="1"/>
        <v>14.588027999999998</v>
      </c>
    </row>
    <row r="73" spans="1:9" s="45" customFormat="1" x14ac:dyDescent="0.25">
      <c r="A73" s="19" t="s">
        <v>89</v>
      </c>
      <c r="B73" s="153" t="s">
        <v>118</v>
      </c>
      <c r="C73" s="153"/>
      <c r="D73" s="153"/>
      <c r="E73" s="153"/>
      <c r="F73" s="153"/>
      <c r="G73" s="153"/>
      <c r="H73" s="44">
        <v>5.9999999999999995E-4</v>
      </c>
      <c r="I73" s="38">
        <f t="shared" si="1"/>
        <v>1.2156689999999997</v>
      </c>
    </row>
    <row r="74" spans="1:9" s="45" customFormat="1" ht="12.75" customHeight="1" x14ac:dyDescent="0.25">
      <c r="A74" s="167" t="s">
        <v>119</v>
      </c>
      <c r="B74" s="167"/>
      <c r="C74" s="167"/>
      <c r="D74" s="167"/>
      <c r="E74" s="167"/>
      <c r="F74" s="167"/>
      <c r="G74" s="167"/>
      <c r="H74" s="46">
        <f>SUM(H68:H73)</f>
        <v>6.6100000000000006E-2</v>
      </c>
      <c r="I74" s="47">
        <f>SUM(I68:I73)</f>
        <v>133.92620149999996</v>
      </c>
    </row>
    <row r="75" spans="1:9" s="45" customFormat="1" x14ac:dyDescent="0.25">
      <c r="A75" s="189"/>
      <c r="B75" s="189"/>
      <c r="C75" s="189"/>
      <c r="D75" s="189"/>
      <c r="E75" s="189"/>
      <c r="F75" s="189"/>
      <c r="G75" s="189"/>
      <c r="H75" s="189"/>
      <c r="I75" s="189"/>
    </row>
    <row r="76" spans="1:9" s="45" customFormat="1" ht="12.75" customHeight="1" x14ac:dyDescent="0.25">
      <c r="A76" s="144" t="s">
        <v>120</v>
      </c>
      <c r="B76" s="144"/>
      <c r="C76" s="144"/>
      <c r="D76" s="144"/>
      <c r="E76" s="144"/>
      <c r="F76" s="144"/>
      <c r="G76" s="144"/>
      <c r="H76" s="144"/>
      <c r="I76" s="144"/>
    </row>
    <row r="77" spans="1:9" s="45" customFormat="1" ht="12.75" customHeight="1" x14ac:dyDescent="0.25">
      <c r="A77" s="42" t="s">
        <v>121</v>
      </c>
      <c r="B77" s="168" t="s">
        <v>122</v>
      </c>
      <c r="C77" s="168"/>
      <c r="D77" s="168"/>
      <c r="E77" s="168"/>
      <c r="F77" s="168"/>
      <c r="G77" s="168"/>
      <c r="H77" s="42" t="s">
        <v>70</v>
      </c>
      <c r="I77" s="42" t="s">
        <v>71</v>
      </c>
    </row>
    <row r="78" spans="1:9" s="45" customFormat="1" ht="12.75" customHeight="1" x14ac:dyDescent="0.25">
      <c r="A78" s="19" t="s">
        <v>45</v>
      </c>
      <c r="B78" s="169" t="s">
        <v>400</v>
      </c>
      <c r="C78" s="169"/>
      <c r="D78" s="169"/>
      <c r="E78" s="169"/>
      <c r="F78" s="169"/>
      <c r="G78" s="169"/>
      <c r="H78" s="48">
        <v>0</v>
      </c>
      <c r="I78" s="38">
        <v>0</v>
      </c>
    </row>
    <row r="79" spans="1:9" s="45" customFormat="1" ht="13.9" customHeight="1" x14ac:dyDescent="0.25">
      <c r="A79" s="19" t="s">
        <v>47</v>
      </c>
      <c r="B79" s="165" t="s">
        <v>123</v>
      </c>
      <c r="C79" s="165"/>
      <c r="D79" s="165"/>
      <c r="E79" s="165"/>
      <c r="F79" s="165"/>
      <c r="G79" s="165"/>
      <c r="H79" s="44">
        <v>2.8E-3</v>
      </c>
      <c r="I79" s="38">
        <f t="shared" ref="I79:I83" si="2">SUM($I$32,$I$64,$I$74)*H79</f>
        <v>13.092719499883801</v>
      </c>
    </row>
    <row r="80" spans="1:9" s="45" customFormat="1" x14ac:dyDescent="0.25">
      <c r="A80" s="19" t="s">
        <v>50</v>
      </c>
      <c r="B80" s="159" t="s">
        <v>124</v>
      </c>
      <c r="C80" s="159"/>
      <c r="D80" s="159"/>
      <c r="E80" s="159"/>
      <c r="F80" s="159"/>
      <c r="G80" s="159"/>
      <c r="H80" s="44">
        <v>2.0000000000000001E-4</v>
      </c>
      <c r="I80" s="38">
        <f t="shared" si="2"/>
        <v>0.93519424999170009</v>
      </c>
    </row>
    <row r="81" spans="1:9" s="45" customFormat="1" ht="13.9" customHeight="1" x14ac:dyDescent="0.25">
      <c r="A81" s="19" t="s">
        <v>53</v>
      </c>
      <c r="B81" s="165" t="s">
        <v>125</v>
      </c>
      <c r="C81" s="165"/>
      <c r="D81" s="165"/>
      <c r="E81" s="165"/>
      <c r="F81" s="165"/>
      <c r="G81" s="165"/>
      <c r="H81" s="44">
        <v>6.9999999999999999E-4</v>
      </c>
      <c r="I81" s="38">
        <f t="shared" si="2"/>
        <v>3.2731798749709502</v>
      </c>
    </row>
    <row r="82" spans="1:9" s="45" customFormat="1" x14ac:dyDescent="0.25">
      <c r="A82" s="19" t="s">
        <v>87</v>
      </c>
      <c r="B82" s="159" t="s">
        <v>126</v>
      </c>
      <c r="C82" s="159"/>
      <c r="D82" s="159"/>
      <c r="E82" s="159"/>
      <c r="F82" s="159"/>
      <c r="G82" s="159"/>
      <c r="H82" s="44">
        <v>2.8999999999999998E-3</v>
      </c>
      <c r="I82" s="38">
        <f t="shared" si="2"/>
        <v>13.560316624879651</v>
      </c>
    </row>
    <row r="83" spans="1:9" s="45" customFormat="1" ht="13.9" customHeight="1" x14ac:dyDescent="0.25">
      <c r="A83" s="19" t="s">
        <v>89</v>
      </c>
      <c r="B83" s="165" t="s">
        <v>127</v>
      </c>
      <c r="C83" s="165"/>
      <c r="D83" s="165"/>
      <c r="E83" s="165"/>
      <c r="F83" s="165"/>
      <c r="G83" s="165"/>
      <c r="H83" s="44">
        <v>1.3899999999999999E-2</v>
      </c>
      <c r="I83" s="38">
        <f t="shared" si="2"/>
        <v>64.996000374423147</v>
      </c>
    </row>
    <row r="84" spans="1:9" ht="12.75" customHeight="1" x14ac:dyDescent="0.25">
      <c r="A84" s="33"/>
      <c r="B84" s="161" t="s">
        <v>128</v>
      </c>
      <c r="C84" s="161"/>
      <c r="D84" s="161"/>
      <c r="E84" s="161"/>
      <c r="F84" s="161"/>
      <c r="G84" s="161"/>
      <c r="H84" s="49">
        <f>SUM(H78:H83)</f>
        <v>2.0499999999999997E-2</v>
      </c>
      <c r="I84" s="27">
        <f>SUM(I78:I83)</f>
        <v>95.857410624149253</v>
      </c>
    </row>
    <row r="85" spans="1:9" ht="12.75" customHeight="1" x14ac:dyDescent="0.25">
      <c r="A85" s="189"/>
      <c r="B85" s="189"/>
      <c r="C85" s="189"/>
      <c r="D85" s="189"/>
      <c r="E85" s="189"/>
      <c r="F85" s="189"/>
      <c r="G85" s="189"/>
      <c r="H85" s="189"/>
      <c r="I85" s="189"/>
    </row>
    <row r="86" spans="1:9" ht="12.75" customHeight="1" x14ac:dyDescent="0.25">
      <c r="A86" s="23" t="s">
        <v>129</v>
      </c>
      <c r="B86" s="166" t="s">
        <v>130</v>
      </c>
      <c r="C86" s="166"/>
      <c r="D86" s="166"/>
      <c r="E86" s="166"/>
      <c r="F86" s="166"/>
      <c r="G86" s="166"/>
      <c r="H86" s="23" t="s">
        <v>98</v>
      </c>
      <c r="I86" s="23" t="s">
        <v>71</v>
      </c>
    </row>
    <row r="87" spans="1:9" ht="12.75" customHeight="1" x14ac:dyDescent="0.25">
      <c r="A87" s="21" t="s">
        <v>45</v>
      </c>
      <c r="B87" s="163" t="s">
        <v>131</v>
      </c>
      <c r="C87" s="163"/>
      <c r="D87" s="163"/>
      <c r="E87" s="163"/>
      <c r="F87" s="163"/>
      <c r="G87" s="163"/>
      <c r="H87" s="50"/>
      <c r="I87" s="51">
        <v>0</v>
      </c>
    </row>
    <row r="88" spans="1:9" ht="12.75" customHeight="1" x14ac:dyDescent="0.25">
      <c r="A88" s="33"/>
      <c r="B88" s="161" t="s">
        <v>132</v>
      </c>
      <c r="C88" s="161"/>
      <c r="D88" s="161"/>
      <c r="E88" s="161"/>
      <c r="F88" s="161"/>
      <c r="G88" s="161"/>
      <c r="H88" s="52"/>
      <c r="I88" s="27">
        <f>SUM(I87)</f>
        <v>0</v>
      </c>
    </row>
    <row r="89" spans="1:9" ht="12.75" customHeight="1" x14ac:dyDescent="0.25">
      <c r="A89" s="189"/>
      <c r="B89" s="189"/>
      <c r="C89" s="189"/>
      <c r="D89" s="189"/>
      <c r="E89" s="189"/>
      <c r="F89" s="189"/>
      <c r="G89" s="189"/>
      <c r="H89" s="189"/>
      <c r="I89" s="189"/>
    </row>
    <row r="90" spans="1:9" ht="12.75" customHeight="1" x14ac:dyDescent="0.25">
      <c r="A90" s="162" t="s">
        <v>133</v>
      </c>
      <c r="B90" s="162"/>
      <c r="C90" s="162"/>
      <c r="D90" s="162"/>
      <c r="E90" s="162"/>
      <c r="F90" s="162"/>
      <c r="G90" s="162"/>
      <c r="H90" s="162"/>
      <c r="I90" s="162"/>
    </row>
    <row r="91" spans="1:9" ht="12.75" customHeight="1" x14ac:dyDescent="0.25">
      <c r="A91" s="41" t="s">
        <v>121</v>
      </c>
      <c r="B91" s="163" t="s">
        <v>123</v>
      </c>
      <c r="C91" s="163"/>
      <c r="D91" s="163"/>
      <c r="E91" s="163"/>
      <c r="F91" s="163"/>
      <c r="G91" s="163"/>
      <c r="H91" s="163"/>
      <c r="I91" s="25">
        <f>I84</f>
        <v>95.857410624149253</v>
      </c>
    </row>
    <row r="92" spans="1:9" ht="12.75" customHeight="1" x14ac:dyDescent="0.25">
      <c r="A92" s="41" t="s">
        <v>129</v>
      </c>
      <c r="B92" s="164" t="s">
        <v>131</v>
      </c>
      <c r="C92" s="164"/>
      <c r="D92" s="164"/>
      <c r="E92" s="164"/>
      <c r="F92" s="164"/>
      <c r="G92" s="164"/>
      <c r="H92" s="164"/>
      <c r="I92" s="25">
        <f>I88</f>
        <v>0</v>
      </c>
    </row>
    <row r="93" spans="1:9" ht="12.75" customHeight="1" x14ac:dyDescent="0.25">
      <c r="A93" s="161" t="s">
        <v>134</v>
      </c>
      <c r="B93" s="161"/>
      <c r="C93" s="161"/>
      <c r="D93" s="161"/>
      <c r="E93" s="161"/>
      <c r="F93" s="161"/>
      <c r="G93" s="161"/>
      <c r="H93" s="161"/>
      <c r="I93" s="27">
        <f>SUM(I91:I92)</f>
        <v>95.857410624149253</v>
      </c>
    </row>
    <row r="94" spans="1:9" ht="12.75" customHeight="1" x14ac:dyDescent="0.25">
      <c r="A94" s="189"/>
      <c r="B94" s="189"/>
      <c r="C94" s="189"/>
      <c r="D94" s="189"/>
      <c r="E94" s="189"/>
      <c r="F94" s="189"/>
      <c r="G94" s="189"/>
      <c r="H94" s="189"/>
      <c r="I94" s="189"/>
    </row>
    <row r="95" spans="1:9" ht="12.75" customHeight="1" x14ac:dyDescent="0.25">
      <c r="A95" s="144" t="s">
        <v>135</v>
      </c>
      <c r="B95" s="144"/>
      <c r="C95" s="144"/>
      <c r="D95" s="144"/>
      <c r="E95" s="144"/>
      <c r="F95" s="144"/>
      <c r="G95" s="144"/>
      <c r="H95" s="144"/>
      <c r="I95" s="144"/>
    </row>
    <row r="96" spans="1:9" ht="12.75" customHeight="1" x14ac:dyDescent="0.25">
      <c r="A96" s="23">
        <v>5</v>
      </c>
      <c r="B96" s="154" t="s">
        <v>136</v>
      </c>
      <c r="C96" s="154"/>
      <c r="D96" s="154"/>
      <c r="E96" s="154"/>
      <c r="F96" s="154"/>
      <c r="G96" s="154"/>
      <c r="H96" s="154"/>
      <c r="I96" s="23" t="s">
        <v>71</v>
      </c>
    </row>
    <row r="97" spans="1:9" s="45" customFormat="1" ht="12.75" customHeight="1" x14ac:dyDescent="0.25">
      <c r="A97" s="19" t="s">
        <v>45</v>
      </c>
      <c r="B97" s="159" t="s">
        <v>137</v>
      </c>
      <c r="C97" s="159"/>
      <c r="D97" s="159"/>
      <c r="E97" s="159"/>
      <c r="F97" s="159"/>
      <c r="G97" s="159"/>
      <c r="H97" s="159"/>
      <c r="I97" s="99">
        <f>UNIF!J15</f>
        <v>54.43</v>
      </c>
    </row>
    <row r="98" spans="1:9" s="45" customFormat="1" ht="12.75" customHeight="1" x14ac:dyDescent="0.25">
      <c r="A98" s="19" t="s">
        <v>47</v>
      </c>
      <c r="B98" s="159" t="s">
        <v>138</v>
      </c>
      <c r="C98" s="159"/>
      <c r="D98" s="159"/>
      <c r="E98" s="159"/>
      <c r="F98" s="159"/>
      <c r="G98" s="159"/>
      <c r="H98" s="159"/>
      <c r="I98" s="53">
        <v>0</v>
      </c>
    </row>
    <row r="99" spans="1:9" s="45" customFormat="1" ht="12.75" customHeight="1" x14ac:dyDescent="0.25">
      <c r="A99" s="19" t="s">
        <v>50</v>
      </c>
      <c r="B99" s="159" t="s">
        <v>139</v>
      </c>
      <c r="C99" s="159"/>
      <c r="D99" s="159"/>
      <c r="E99" s="159"/>
      <c r="F99" s="159"/>
      <c r="G99" s="159"/>
      <c r="H99" s="159"/>
      <c r="I99" s="99">
        <f>EQUIP!J13</f>
        <v>0.64</v>
      </c>
    </row>
    <row r="100" spans="1:9" ht="12.75" customHeight="1" x14ac:dyDescent="0.25">
      <c r="A100" s="154" t="s">
        <v>140</v>
      </c>
      <c r="B100" s="154"/>
      <c r="C100" s="154"/>
      <c r="D100" s="154"/>
      <c r="E100" s="154"/>
      <c r="F100" s="154"/>
      <c r="G100" s="154"/>
      <c r="H100" s="154"/>
      <c r="I100" s="54">
        <f>SUM(I97:I99)</f>
        <v>55.07</v>
      </c>
    </row>
    <row r="101" spans="1:9" ht="12.75" customHeight="1" x14ac:dyDescent="0.25">
      <c r="A101" s="189"/>
      <c r="B101" s="189"/>
      <c r="C101" s="189"/>
      <c r="D101" s="189"/>
      <c r="E101" s="189"/>
      <c r="F101" s="189"/>
      <c r="G101" s="189"/>
      <c r="H101" s="189"/>
      <c r="I101" s="189"/>
    </row>
    <row r="102" spans="1:9" ht="12.75" customHeight="1" x14ac:dyDescent="0.25">
      <c r="A102" s="144" t="s">
        <v>141</v>
      </c>
      <c r="B102" s="144"/>
      <c r="C102" s="144"/>
      <c r="D102" s="144"/>
      <c r="E102" s="144"/>
      <c r="F102" s="144"/>
      <c r="G102" s="144"/>
      <c r="H102" s="144"/>
      <c r="I102" s="144"/>
    </row>
    <row r="103" spans="1:9" ht="12.75" customHeight="1" x14ac:dyDescent="0.25">
      <c r="A103" s="23">
        <v>6</v>
      </c>
      <c r="B103" s="154" t="s">
        <v>142</v>
      </c>
      <c r="C103" s="154"/>
      <c r="D103" s="154"/>
      <c r="E103" s="154"/>
      <c r="F103" s="154"/>
      <c r="G103" s="154"/>
      <c r="H103" s="23" t="s">
        <v>70</v>
      </c>
      <c r="I103" s="23" t="s">
        <v>71</v>
      </c>
    </row>
    <row r="104" spans="1:9" x14ac:dyDescent="0.25">
      <c r="A104" s="21" t="s">
        <v>45</v>
      </c>
      <c r="B104" s="160" t="s">
        <v>143</v>
      </c>
      <c r="C104" s="160"/>
      <c r="D104" s="160"/>
      <c r="E104" s="160"/>
      <c r="F104" s="160"/>
      <c r="G104" s="160"/>
      <c r="H104" s="44">
        <f>'COOD TERC'!H104</f>
        <v>5.0000000000000001E-3</v>
      </c>
      <c r="I104" s="38">
        <f>SUM($I$123)*H104</f>
        <v>24.134493302913249</v>
      </c>
    </row>
    <row r="105" spans="1:9" x14ac:dyDescent="0.25">
      <c r="A105" s="21" t="s">
        <v>47</v>
      </c>
      <c r="B105" s="160" t="s">
        <v>144</v>
      </c>
      <c r="C105" s="160"/>
      <c r="D105" s="160"/>
      <c r="E105" s="160"/>
      <c r="F105" s="160"/>
      <c r="G105" s="160"/>
      <c r="H105" s="44">
        <f>'COOD TERC'!H105</f>
        <v>5.0000000000000001E-3</v>
      </c>
      <c r="I105" s="38">
        <f>SUM($I$123,I104)*H105</f>
        <v>24.255165769427812</v>
      </c>
    </row>
    <row r="106" spans="1:9" ht="12.75" customHeight="1" x14ac:dyDescent="0.25">
      <c r="A106" s="21"/>
      <c r="B106" s="155"/>
      <c r="C106" s="155"/>
      <c r="D106" s="155"/>
      <c r="E106" s="156" t="s">
        <v>145</v>
      </c>
      <c r="F106" s="156"/>
      <c r="G106" s="156"/>
      <c r="H106" s="156"/>
      <c r="I106" s="55"/>
    </row>
    <row r="107" spans="1:9" ht="12.75" customHeight="1" x14ac:dyDescent="0.25">
      <c r="A107" s="21" t="s">
        <v>50</v>
      </c>
      <c r="B107" s="157" t="s">
        <v>146</v>
      </c>
      <c r="C107" s="157"/>
      <c r="D107" s="157"/>
      <c r="E107" s="158">
        <f>SUM(H109,H110,H113)</f>
        <v>8.6499999999999994E-2</v>
      </c>
      <c r="F107" s="158"/>
      <c r="G107" s="158">
        <f>1-((H109+H110+H113))</f>
        <v>0.91349999999999998</v>
      </c>
      <c r="H107" s="158"/>
      <c r="I107" s="56"/>
    </row>
    <row r="108" spans="1:9" x14ac:dyDescent="0.25">
      <c r="A108" s="21" t="s">
        <v>147</v>
      </c>
      <c r="B108" s="159" t="s">
        <v>148</v>
      </c>
      <c r="C108" s="159"/>
      <c r="D108" s="159"/>
      <c r="E108" s="159"/>
      <c r="F108" s="159"/>
      <c r="G108" s="159"/>
      <c r="H108" s="159"/>
      <c r="I108" s="159"/>
    </row>
    <row r="109" spans="1:9" x14ac:dyDescent="0.25">
      <c r="A109" s="57" t="s">
        <v>149</v>
      </c>
      <c r="B109" s="153" t="s">
        <v>150</v>
      </c>
      <c r="C109" s="153"/>
      <c r="D109" s="153"/>
      <c r="E109" s="153"/>
      <c r="F109" s="153"/>
      <c r="G109" s="153"/>
      <c r="H109" s="31">
        <f>'COOD TERC'!H109</f>
        <v>6.4999999999999997E-3</v>
      </c>
      <c r="I109" s="25">
        <f>SUM($I$123,$I$104,$I$105)*H109/(1-$E$107)</f>
        <v>34.690064671874588</v>
      </c>
    </row>
    <row r="110" spans="1:9" x14ac:dyDescent="0.25">
      <c r="A110" s="57" t="s">
        <v>151</v>
      </c>
      <c r="B110" s="153" t="s">
        <v>152</v>
      </c>
      <c r="C110" s="153"/>
      <c r="D110" s="153"/>
      <c r="E110" s="153"/>
      <c r="F110" s="153"/>
      <c r="G110" s="153"/>
      <c r="H110" s="31">
        <f>'COOD TERC'!H110</f>
        <v>0.03</v>
      </c>
      <c r="I110" s="25">
        <f>SUM($I$123,$I$104,$I$105)*H110/(1-$E$107)</f>
        <v>160.10799079326733</v>
      </c>
    </row>
    <row r="111" spans="1:9" ht="12.75" customHeight="1" x14ac:dyDescent="0.25">
      <c r="A111" s="21" t="s">
        <v>153</v>
      </c>
      <c r="B111" s="152" t="s">
        <v>154</v>
      </c>
      <c r="C111" s="152"/>
      <c r="D111" s="152"/>
      <c r="E111" s="152"/>
      <c r="F111" s="152"/>
      <c r="G111" s="152"/>
      <c r="H111" s="58"/>
      <c r="I111" s="58"/>
    </row>
    <row r="112" spans="1:9" ht="12.75" customHeight="1" x14ac:dyDescent="0.25">
      <c r="A112" s="21" t="s">
        <v>155</v>
      </c>
      <c r="B112" s="152" t="s">
        <v>156</v>
      </c>
      <c r="C112" s="152"/>
      <c r="D112" s="152"/>
      <c r="E112" s="152"/>
      <c r="F112" s="152"/>
      <c r="G112" s="152"/>
      <c r="H112" s="58"/>
      <c r="I112" s="58"/>
    </row>
    <row r="113" spans="1:9" x14ac:dyDescent="0.25">
      <c r="A113" s="57" t="s">
        <v>157</v>
      </c>
      <c r="B113" s="153" t="s">
        <v>158</v>
      </c>
      <c r="C113" s="153"/>
      <c r="D113" s="153"/>
      <c r="E113" s="153"/>
      <c r="F113" s="153"/>
      <c r="G113" s="153"/>
      <c r="H113" s="24">
        <v>0.05</v>
      </c>
      <c r="I113" s="25">
        <f>SUM($I$123,$I$104,$I$105)*H113/(1-$E$107)</f>
        <v>266.84665132211222</v>
      </c>
    </row>
    <row r="114" spans="1:9" ht="12.75" customHeight="1" x14ac:dyDescent="0.25">
      <c r="A114" s="154" t="s">
        <v>159</v>
      </c>
      <c r="B114" s="154"/>
      <c r="C114" s="154"/>
      <c r="D114" s="154"/>
      <c r="E114" s="154"/>
      <c r="F114" s="154"/>
      <c r="G114" s="154"/>
      <c r="H114" s="154"/>
      <c r="I114" s="27">
        <f>SUM(I104:I113)</f>
        <v>510.0343658595952</v>
      </c>
    </row>
    <row r="115" spans="1:9" ht="12.75" customHeight="1" x14ac:dyDescent="0.25">
      <c r="A115" s="189"/>
      <c r="B115" s="189"/>
      <c r="C115" s="189"/>
      <c r="D115" s="189"/>
      <c r="E115" s="189"/>
      <c r="F115" s="189"/>
      <c r="G115" s="189"/>
      <c r="H115" s="189"/>
      <c r="I115" s="189"/>
    </row>
    <row r="116" spans="1:9" ht="12.75" customHeight="1" x14ac:dyDescent="0.25">
      <c r="A116" s="144" t="s">
        <v>160</v>
      </c>
      <c r="B116" s="144"/>
      <c r="C116" s="144"/>
      <c r="D116" s="144"/>
      <c r="E116" s="144"/>
      <c r="F116" s="144"/>
      <c r="G116" s="144"/>
      <c r="H116" s="144"/>
      <c r="I116" s="144"/>
    </row>
    <row r="117" spans="1:9" ht="12.75" customHeight="1" x14ac:dyDescent="0.25">
      <c r="A117" s="23"/>
      <c r="B117" s="154" t="s">
        <v>161</v>
      </c>
      <c r="C117" s="154"/>
      <c r="D117" s="154"/>
      <c r="E117" s="154"/>
      <c r="F117" s="154"/>
      <c r="G117" s="154"/>
      <c r="H117" s="154"/>
      <c r="I117" s="23" t="s">
        <v>71</v>
      </c>
    </row>
    <row r="118" spans="1:9" ht="12.75" customHeight="1" x14ac:dyDescent="0.25">
      <c r="A118" s="22" t="s">
        <v>45</v>
      </c>
      <c r="B118" s="147" t="s">
        <v>162</v>
      </c>
      <c r="C118" s="147"/>
      <c r="D118" s="147"/>
      <c r="E118" s="147"/>
      <c r="F118" s="147"/>
      <c r="G118" s="147"/>
      <c r="H118" s="147"/>
      <c r="I118" s="25">
        <f>I32</f>
        <v>2026.1149999999998</v>
      </c>
    </row>
    <row r="119" spans="1:9" ht="12.75" customHeight="1" x14ac:dyDescent="0.25">
      <c r="A119" s="22" t="s">
        <v>47</v>
      </c>
      <c r="B119" s="147" t="s">
        <v>163</v>
      </c>
      <c r="C119" s="147"/>
      <c r="D119" s="147"/>
      <c r="E119" s="147"/>
      <c r="F119" s="147"/>
      <c r="G119" s="147"/>
      <c r="H119" s="147"/>
      <c r="I119" s="25">
        <f>I64</f>
        <v>2515.9300484585001</v>
      </c>
    </row>
    <row r="120" spans="1:9" ht="12.75" customHeight="1" x14ac:dyDescent="0.25">
      <c r="A120" s="22" t="s">
        <v>50</v>
      </c>
      <c r="B120" s="147" t="s">
        <v>164</v>
      </c>
      <c r="C120" s="147"/>
      <c r="D120" s="147"/>
      <c r="E120" s="147"/>
      <c r="F120" s="147"/>
      <c r="G120" s="147"/>
      <c r="H120" s="147"/>
      <c r="I120" s="25">
        <f>I74</f>
        <v>133.92620149999996</v>
      </c>
    </row>
    <row r="121" spans="1:9" ht="12.75" customHeight="1" x14ac:dyDescent="0.25">
      <c r="A121" s="22" t="s">
        <v>53</v>
      </c>
      <c r="B121" s="147" t="s">
        <v>165</v>
      </c>
      <c r="C121" s="147"/>
      <c r="D121" s="147"/>
      <c r="E121" s="147"/>
      <c r="F121" s="147"/>
      <c r="G121" s="147"/>
      <c r="H121" s="147"/>
      <c r="I121" s="25">
        <f>I93</f>
        <v>95.857410624149253</v>
      </c>
    </row>
    <row r="122" spans="1:9" ht="12.75" customHeight="1" x14ac:dyDescent="0.25">
      <c r="A122" s="22" t="s">
        <v>87</v>
      </c>
      <c r="B122" s="147" t="s">
        <v>166</v>
      </c>
      <c r="C122" s="147"/>
      <c r="D122" s="147"/>
      <c r="E122" s="147"/>
      <c r="F122" s="147"/>
      <c r="G122" s="147"/>
      <c r="H122" s="147"/>
      <c r="I122" s="25">
        <f>I100</f>
        <v>55.07</v>
      </c>
    </row>
    <row r="123" spans="1:9" ht="12.75" customHeight="1" x14ac:dyDescent="0.25">
      <c r="A123" s="148" t="s">
        <v>167</v>
      </c>
      <c r="B123" s="148"/>
      <c r="C123" s="148"/>
      <c r="D123" s="148"/>
      <c r="E123" s="148"/>
      <c r="F123" s="148"/>
      <c r="G123" s="148"/>
      <c r="H123" s="148"/>
      <c r="I123" s="59">
        <f>SUM(I118:I122)</f>
        <v>4826.8986605826494</v>
      </c>
    </row>
    <row r="124" spans="1:9" ht="12.75" customHeight="1" x14ac:dyDescent="0.25">
      <c r="A124" s="22" t="s">
        <v>89</v>
      </c>
      <c r="B124" s="149" t="s">
        <v>168</v>
      </c>
      <c r="C124" s="149"/>
      <c r="D124" s="149"/>
      <c r="E124" s="149"/>
      <c r="F124" s="149"/>
      <c r="G124" s="149"/>
      <c r="H124" s="149"/>
      <c r="I124" s="25">
        <f>I114</f>
        <v>510.0343658595952</v>
      </c>
    </row>
    <row r="125" spans="1:9" ht="12.75" customHeight="1" x14ac:dyDescent="0.25">
      <c r="A125" s="148" t="s">
        <v>169</v>
      </c>
      <c r="B125" s="148"/>
      <c r="C125" s="148"/>
      <c r="D125" s="148"/>
      <c r="E125" s="148"/>
      <c r="F125" s="148"/>
      <c r="G125" s="148"/>
      <c r="H125" s="148"/>
      <c r="I125" s="60">
        <f>ROUND(SUM(I123:I124),2)</f>
        <v>5336.93</v>
      </c>
    </row>
    <row r="126" spans="1:9" ht="12.75" customHeight="1" x14ac:dyDescent="0.25">
      <c r="A126" s="189"/>
      <c r="B126" s="189"/>
      <c r="C126" s="189"/>
      <c r="D126" s="189"/>
      <c r="E126" s="189"/>
      <c r="F126" s="189"/>
      <c r="G126" s="189"/>
      <c r="H126" s="189"/>
      <c r="I126" s="189"/>
    </row>
    <row r="127" spans="1:9" ht="12.75" customHeight="1" x14ac:dyDescent="0.25">
      <c r="A127" s="144" t="s">
        <v>170</v>
      </c>
      <c r="B127" s="144"/>
      <c r="C127" s="144"/>
      <c r="D127" s="144"/>
      <c r="E127" s="144"/>
      <c r="F127" s="144"/>
      <c r="G127" s="144"/>
      <c r="H127" s="144"/>
      <c r="I127" s="144"/>
    </row>
    <row r="128" spans="1:9" ht="24" x14ac:dyDescent="0.25">
      <c r="A128" s="150" t="s">
        <v>171</v>
      </c>
      <c r="B128" s="150"/>
      <c r="C128" s="61" t="s">
        <v>172</v>
      </c>
      <c r="D128" s="151" t="s">
        <v>173</v>
      </c>
      <c r="E128" s="151"/>
      <c r="F128" s="151" t="s">
        <v>174</v>
      </c>
      <c r="G128" s="151"/>
      <c r="H128" s="62" t="s">
        <v>175</v>
      </c>
      <c r="I128" s="63" t="s">
        <v>176</v>
      </c>
    </row>
    <row r="129" spans="1:9" ht="12.75" customHeight="1" x14ac:dyDescent="0.25">
      <c r="A129" s="20" t="s">
        <v>45</v>
      </c>
      <c r="B129" s="64" t="str">
        <f>A8</f>
        <v>MOTORISTA B - 01 A 09 LUGARES</v>
      </c>
      <c r="C129" s="65">
        <f>I125</f>
        <v>5336.93</v>
      </c>
      <c r="D129" s="142">
        <v>1</v>
      </c>
      <c r="E129" s="142"/>
      <c r="F129" s="143">
        <f>(C129*D129)</f>
        <v>5336.93</v>
      </c>
      <c r="G129" s="143"/>
      <c r="H129" s="20">
        <f>H19</f>
        <v>4</v>
      </c>
      <c r="I129" s="66">
        <f>F129*H129</f>
        <v>21347.72</v>
      </c>
    </row>
    <row r="130" spans="1:9" ht="12.75" customHeight="1" x14ac:dyDescent="0.25">
      <c r="A130" s="189"/>
      <c r="B130" s="189"/>
      <c r="C130" s="189"/>
      <c r="D130" s="189"/>
      <c r="E130" s="189"/>
      <c r="F130" s="189"/>
      <c r="G130" s="189"/>
      <c r="H130" s="189"/>
      <c r="I130" s="189"/>
    </row>
    <row r="131" spans="1:9" ht="12.75" customHeight="1" x14ac:dyDescent="0.25">
      <c r="A131" s="144" t="s">
        <v>177</v>
      </c>
      <c r="B131" s="144"/>
      <c r="C131" s="144"/>
      <c r="D131" s="144"/>
      <c r="E131" s="144"/>
      <c r="F131" s="144"/>
      <c r="G131" s="144"/>
      <c r="H131" s="144"/>
      <c r="I131" s="144"/>
    </row>
    <row r="132" spans="1:9" ht="12.75" customHeight="1" x14ac:dyDescent="0.25">
      <c r="A132" s="20"/>
      <c r="B132" s="145" t="s">
        <v>178</v>
      </c>
      <c r="C132" s="145"/>
      <c r="D132" s="145"/>
      <c r="E132" s="145"/>
      <c r="F132" s="145"/>
      <c r="G132" s="145"/>
      <c r="H132" s="145"/>
      <c r="I132" s="67" t="s">
        <v>71</v>
      </c>
    </row>
    <row r="133" spans="1:9" ht="12.75" customHeight="1" x14ac:dyDescent="0.25">
      <c r="A133" s="20" t="s">
        <v>45</v>
      </c>
      <c r="B133" s="142" t="s">
        <v>179</v>
      </c>
      <c r="C133" s="142"/>
      <c r="D133" s="142"/>
      <c r="E133" s="142"/>
      <c r="F133" s="142"/>
      <c r="G133" s="142"/>
      <c r="H133" s="142"/>
      <c r="I133" s="68">
        <f>I125</f>
        <v>5336.93</v>
      </c>
    </row>
    <row r="134" spans="1:9" ht="12.75" customHeight="1" x14ac:dyDescent="0.25">
      <c r="A134" s="20" t="s">
        <v>47</v>
      </c>
      <c r="B134" s="142" t="s">
        <v>180</v>
      </c>
      <c r="C134" s="142"/>
      <c r="D134" s="142"/>
      <c r="E134" s="142"/>
      <c r="F134" s="142"/>
      <c r="G134" s="142"/>
      <c r="H134" s="142"/>
      <c r="I134" s="68">
        <f>(H19*I133)</f>
        <v>21347.72</v>
      </c>
    </row>
    <row r="135" spans="1:9" ht="12.75" customHeight="1" x14ac:dyDescent="0.25">
      <c r="A135" s="20" t="s">
        <v>50</v>
      </c>
      <c r="B135" s="146" t="s">
        <v>181</v>
      </c>
      <c r="C135" s="146"/>
      <c r="D135" s="146"/>
      <c r="E135" s="146"/>
      <c r="F135" s="146"/>
      <c r="G135" s="146"/>
      <c r="H135" s="146"/>
      <c r="I135" s="69">
        <f>(I134*12)</f>
        <v>256172.64</v>
      </c>
    </row>
  </sheetData>
  <mergeCells count="156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B26:G26"/>
    <mergeCell ref="H26:I26"/>
    <mergeCell ref="A27:I27"/>
    <mergeCell ref="A28:I28"/>
    <mergeCell ref="B29:G29"/>
    <mergeCell ref="B30:G30"/>
    <mergeCell ref="B31:G31"/>
    <mergeCell ref="A32:H32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A33:I33"/>
    <mergeCell ref="A34:I34"/>
    <mergeCell ref="B35:G35"/>
    <mergeCell ref="B36:G36"/>
    <mergeCell ref="B37:G37"/>
    <mergeCell ref="B38:G38"/>
    <mergeCell ref="A39:I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A50:I50"/>
    <mergeCell ref="B51:G51"/>
    <mergeCell ref="B52:G52"/>
    <mergeCell ref="B53:G53"/>
    <mergeCell ref="B54:G54"/>
    <mergeCell ref="B55:G55"/>
    <mergeCell ref="B56:G56"/>
    <mergeCell ref="B58:G58"/>
    <mergeCell ref="A59:I59"/>
    <mergeCell ref="A60:I60"/>
    <mergeCell ref="B57:G57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B84:G84"/>
    <mergeCell ref="A85:I85"/>
    <mergeCell ref="B86:G86"/>
    <mergeCell ref="B87:G87"/>
    <mergeCell ref="B88:G88"/>
    <mergeCell ref="A89:I89"/>
    <mergeCell ref="A90:I90"/>
    <mergeCell ref="B91:H91"/>
    <mergeCell ref="B92:H92"/>
    <mergeCell ref="A93:H93"/>
    <mergeCell ref="A94:I94"/>
    <mergeCell ref="A95:I95"/>
    <mergeCell ref="B96:H96"/>
    <mergeCell ref="B97:H97"/>
    <mergeCell ref="B98:H98"/>
    <mergeCell ref="B99:H99"/>
    <mergeCell ref="A100:H100"/>
    <mergeCell ref="A101:I101"/>
    <mergeCell ref="A102:I102"/>
    <mergeCell ref="B103:G103"/>
    <mergeCell ref="B104:G104"/>
    <mergeCell ref="B105:G105"/>
    <mergeCell ref="B106:D106"/>
    <mergeCell ref="E106:H106"/>
    <mergeCell ref="B107:D107"/>
    <mergeCell ref="E107:F107"/>
    <mergeCell ref="G107:H107"/>
    <mergeCell ref="B108:I108"/>
    <mergeCell ref="B109:G109"/>
    <mergeCell ref="B110:G110"/>
    <mergeCell ref="B111:G111"/>
    <mergeCell ref="B112:G112"/>
    <mergeCell ref="B113:G113"/>
    <mergeCell ref="A114:H114"/>
    <mergeCell ref="A115:I115"/>
    <mergeCell ref="A116:I116"/>
    <mergeCell ref="B117:H117"/>
    <mergeCell ref="B118:H118"/>
    <mergeCell ref="B119:H119"/>
    <mergeCell ref="D129:E129"/>
    <mergeCell ref="F129:G129"/>
    <mergeCell ref="A130:I130"/>
    <mergeCell ref="A131:I131"/>
    <mergeCell ref="B132:H132"/>
    <mergeCell ref="B133:H133"/>
    <mergeCell ref="B134:H134"/>
    <mergeCell ref="B135:H135"/>
    <mergeCell ref="B120:H120"/>
    <mergeCell ref="B121:H121"/>
    <mergeCell ref="B122:H122"/>
    <mergeCell ref="A123:H123"/>
    <mergeCell ref="B124:H124"/>
    <mergeCell ref="A125:H125"/>
    <mergeCell ref="A126:I126"/>
    <mergeCell ref="A127:I127"/>
    <mergeCell ref="A128:B128"/>
    <mergeCell ref="D128:E128"/>
    <mergeCell ref="F128:G128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AMJ134"/>
  <sheetViews>
    <sheetView topLeftCell="A73" zoomScaleNormal="100" workbookViewId="0">
      <selection activeCell="A100" sqref="A100:I100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256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6.25" customHeight="1" x14ac:dyDescent="0.25">
      <c r="A15" s="21" t="s">
        <v>50</v>
      </c>
      <c r="B15" s="182" t="s">
        <v>51</v>
      </c>
      <c r="C15" s="182"/>
      <c r="D15" s="182"/>
      <c r="E15" s="184" t="s">
        <v>258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1</v>
      </c>
      <c r="I19" s="176"/>
    </row>
    <row r="20" spans="1:9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v>1538.33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MOTOQUEIRO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92" t="s">
        <v>257</v>
      </c>
      <c r="I26" s="192"/>
    </row>
    <row r="27" spans="1:9" ht="12.75" customHeight="1" x14ac:dyDescent="0.25">
      <c r="A27" s="189"/>
      <c r="B27" s="189"/>
      <c r="C27" s="189"/>
      <c r="D27" s="189"/>
      <c r="E27" s="189"/>
      <c r="F27" s="189"/>
      <c r="G27" s="189"/>
      <c r="H27" s="189"/>
      <c r="I27" s="189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1538.33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461.49899999999997</v>
      </c>
    </row>
    <row r="32" spans="1:9" s="17" customFormat="1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1999.829</v>
      </c>
    </row>
    <row r="33" spans="1:9" s="17" customFormat="1" x14ac:dyDescent="0.25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s="17" customFormat="1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s="17" customFormat="1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s="17" customFormat="1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166.58575569999999</v>
      </c>
    </row>
    <row r="37" spans="1:9" s="17" customFormat="1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241.979309</v>
      </c>
    </row>
    <row r="38" spans="1:9" s="17" customFormat="1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408.56506469999999</v>
      </c>
    </row>
    <row r="39" spans="1:9" s="17" customFormat="1" ht="12.7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s="17" customFormat="1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s="17" customFormat="1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481.67881294</v>
      </c>
    </row>
    <row r="42" spans="1:9" s="17" customFormat="1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60.2098516175</v>
      </c>
    </row>
    <row r="43" spans="1:9" s="17" customFormat="1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f>'COOD TERC'!H43</f>
        <v>1.4999999999999999E-2</v>
      </c>
      <c r="I43" s="25">
        <f t="shared" si="0"/>
        <v>36.125910970499994</v>
      </c>
    </row>
    <row r="44" spans="1:9" s="17" customFormat="1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36.125910970499994</v>
      </c>
    </row>
    <row r="45" spans="1:9" s="17" customFormat="1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24.083940646999999</v>
      </c>
    </row>
    <row r="46" spans="1:9" s="17" customFormat="1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14.450364388200001</v>
      </c>
    </row>
    <row r="47" spans="1:9" s="17" customFormat="1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4.8167881293999999</v>
      </c>
    </row>
    <row r="48" spans="1:9" s="17" customFormat="1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192.67152517599999</v>
      </c>
    </row>
    <row r="49" spans="1:9" s="17" customFormat="1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850.16310483909979</v>
      </c>
    </row>
    <row r="50" spans="1:9" s="17" customFormat="1" ht="12.75" customHeight="1" x14ac:dyDescent="0.25">
      <c r="A50" s="189"/>
      <c r="B50" s="189"/>
      <c r="C50" s="189"/>
      <c r="D50" s="189"/>
      <c r="E50" s="189"/>
      <c r="F50" s="189"/>
      <c r="G50" s="189"/>
      <c r="H50" s="189"/>
      <c r="I50" s="189"/>
    </row>
    <row r="51" spans="1:9" s="17" customFormat="1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401</v>
      </c>
      <c r="C52" s="170"/>
      <c r="D52" s="170"/>
      <c r="E52" s="170"/>
      <c r="F52" s="170"/>
      <c r="G52" s="170"/>
      <c r="H52" s="122">
        <f>'COOD TERC'!H52</f>
        <v>4.5</v>
      </c>
      <c r="I52" s="36">
        <f>(22*2*H52)-(I30*6%)</f>
        <v>105.70020000000001</v>
      </c>
    </row>
    <row r="53" spans="1:9" s="17" customFormat="1" x14ac:dyDescent="0.25">
      <c r="A53" s="19" t="s">
        <v>47</v>
      </c>
      <c r="B53" s="170" t="s">
        <v>99</v>
      </c>
      <c r="C53" s="170"/>
      <c r="D53" s="170"/>
      <c r="E53" s="170"/>
      <c r="F53" s="170"/>
      <c r="G53" s="170"/>
      <c r="H53" s="122">
        <v>26</v>
      </c>
      <c r="I53" s="38">
        <f>(22*H53)*0.99</f>
        <v>566.28</v>
      </c>
    </row>
    <row r="54" spans="1:9" s="17" customFormat="1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f>'COOD TERC'!H54</f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f>'COOD TERC'!H55</f>
        <v>2.5</v>
      </c>
      <c r="I55" s="36">
        <f>H55</f>
        <v>2.5</v>
      </c>
    </row>
    <row r="56" spans="1:9" s="37" customFormat="1" ht="12.75" customHeight="1" x14ac:dyDescent="0.25">
      <c r="A56" s="19" t="s">
        <v>87</v>
      </c>
      <c r="B56" s="170" t="s">
        <v>417</v>
      </c>
      <c r="C56" s="170"/>
      <c r="D56" s="170"/>
      <c r="E56" s="170"/>
      <c r="F56" s="170"/>
      <c r="G56" s="170"/>
      <c r="H56" s="122">
        <v>0</v>
      </c>
      <c r="I56" s="38">
        <f>H56</f>
        <v>0</v>
      </c>
    </row>
    <row r="57" spans="1:9" s="17" customFormat="1" ht="12.75" customHeight="1" x14ac:dyDescent="0.25">
      <c r="A57" s="33"/>
      <c r="B57" s="154" t="s">
        <v>104</v>
      </c>
      <c r="C57" s="154"/>
      <c r="D57" s="154"/>
      <c r="E57" s="154"/>
      <c r="F57" s="154"/>
      <c r="G57" s="154"/>
      <c r="H57" s="33"/>
      <c r="I57" s="40">
        <f>SUM(I52:I56)</f>
        <v>721.58019999999999</v>
      </c>
    </row>
    <row r="58" spans="1:9" s="17" customFormat="1" ht="12" customHeight="1" x14ac:dyDescent="0.25">
      <c r="A58" s="189"/>
      <c r="B58" s="189"/>
      <c r="C58" s="189"/>
      <c r="D58" s="189"/>
      <c r="E58" s="189"/>
      <c r="F58" s="189"/>
      <c r="G58" s="189"/>
      <c r="H58" s="189"/>
      <c r="I58" s="189"/>
    </row>
    <row r="59" spans="1:9" s="17" customFormat="1" ht="12.75" customHeight="1" x14ac:dyDescent="0.25">
      <c r="A59" s="154" t="s">
        <v>105</v>
      </c>
      <c r="B59" s="154"/>
      <c r="C59" s="154"/>
      <c r="D59" s="154"/>
      <c r="E59" s="154"/>
      <c r="F59" s="154"/>
      <c r="G59" s="154"/>
      <c r="H59" s="154"/>
      <c r="I59" s="154"/>
    </row>
    <row r="60" spans="1:9" s="17" customFormat="1" ht="12.75" customHeight="1" x14ac:dyDescent="0.25">
      <c r="A60" s="41" t="s">
        <v>76</v>
      </c>
      <c r="B60" s="164" t="s">
        <v>106</v>
      </c>
      <c r="C60" s="164"/>
      <c r="D60" s="164"/>
      <c r="E60" s="164"/>
      <c r="F60" s="164"/>
      <c r="G60" s="164"/>
      <c r="H60" s="164"/>
      <c r="I60" s="25">
        <f>I38</f>
        <v>408.56506469999999</v>
      </c>
    </row>
    <row r="61" spans="1:9" s="17" customFormat="1" ht="12.75" customHeight="1" x14ac:dyDescent="0.25">
      <c r="A61" s="41" t="s">
        <v>81</v>
      </c>
      <c r="B61" s="164" t="s">
        <v>107</v>
      </c>
      <c r="C61" s="164"/>
      <c r="D61" s="164"/>
      <c r="E61" s="164"/>
      <c r="F61" s="164"/>
      <c r="G61" s="164"/>
      <c r="H61" s="164"/>
      <c r="I61" s="25">
        <f>I49</f>
        <v>850.16310483909979</v>
      </c>
    </row>
    <row r="62" spans="1:9" s="17" customFormat="1" ht="12.75" customHeight="1" x14ac:dyDescent="0.25">
      <c r="A62" s="41" t="s">
        <v>96</v>
      </c>
      <c r="B62" s="164" t="s">
        <v>108</v>
      </c>
      <c r="C62" s="164"/>
      <c r="D62" s="164"/>
      <c r="E62" s="164"/>
      <c r="F62" s="164"/>
      <c r="G62" s="164"/>
      <c r="H62" s="164"/>
      <c r="I62" s="25">
        <f>I57</f>
        <v>721.58019999999999</v>
      </c>
    </row>
    <row r="63" spans="1:9" s="17" customFormat="1" ht="12.75" customHeight="1" x14ac:dyDescent="0.25">
      <c r="A63" s="161" t="s">
        <v>109</v>
      </c>
      <c r="B63" s="161"/>
      <c r="C63" s="161"/>
      <c r="D63" s="161"/>
      <c r="E63" s="161"/>
      <c r="F63" s="161"/>
      <c r="G63" s="161"/>
      <c r="H63" s="161"/>
      <c r="I63" s="27">
        <f>SUM(I60:I62)</f>
        <v>1980.3083695390997</v>
      </c>
    </row>
    <row r="64" spans="1:9" s="17" customFormat="1" x14ac:dyDescent="0.25">
      <c r="A64" s="189"/>
      <c r="B64" s="189"/>
      <c r="C64" s="189"/>
      <c r="D64" s="189"/>
      <c r="E64" s="189"/>
      <c r="F64" s="189"/>
      <c r="G64" s="189"/>
      <c r="H64" s="189"/>
      <c r="I64" s="189"/>
    </row>
    <row r="65" spans="1:9" s="17" customFormat="1" ht="12.75" customHeight="1" x14ac:dyDescent="0.25">
      <c r="A65" s="144" t="s">
        <v>110</v>
      </c>
      <c r="B65" s="144"/>
      <c r="C65" s="144"/>
      <c r="D65" s="144"/>
      <c r="E65" s="144"/>
      <c r="F65" s="144"/>
      <c r="G65" s="144"/>
      <c r="H65" s="144"/>
      <c r="I65" s="144"/>
    </row>
    <row r="66" spans="1:9" s="17" customFormat="1" ht="12.75" customHeight="1" x14ac:dyDescent="0.25">
      <c r="A66" s="42" t="s">
        <v>111</v>
      </c>
      <c r="B66" s="166" t="s">
        <v>112</v>
      </c>
      <c r="C66" s="166"/>
      <c r="D66" s="166"/>
      <c r="E66" s="166"/>
      <c r="F66" s="166"/>
      <c r="G66" s="166"/>
      <c r="H66" s="23" t="s">
        <v>70</v>
      </c>
      <c r="I66" s="23" t="s">
        <v>71</v>
      </c>
    </row>
    <row r="67" spans="1:9" s="37" customFormat="1" x14ac:dyDescent="0.25">
      <c r="A67" s="19" t="s">
        <v>45</v>
      </c>
      <c r="B67" s="153" t="s">
        <v>113</v>
      </c>
      <c r="C67" s="153"/>
      <c r="D67" s="153"/>
      <c r="E67" s="153"/>
      <c r="F67" s="153"/>
      <c r="G67" s="153"/>
      <c r="H67" s="43">
        <v>4.1999999999999997E-3</v>
      </c>
      <c r="I67" s="38">
        <f t="shared" ref="I67:I72" si="1">$I$32*H67</f>
        <v>8.3992817999999989</v>
      </c>
    </row>
    <row r="68" spans="1:9" s="17" customFormat="1" x14ac:dyDescent="0.25">
      <c r="A68" s="19" t="s">
        <v>47</v>
      </c>
      <c r="B68" s="153" t="s">
        <v>114</v>
      </c>
      <c r="C68" s="153"/>
      <c r="D68" s="153"/>
      <c r="E68" s="153"/>
      <c r="F68" s="153"/>
      <c r="G68" s="153"/>
      <c r="H68" s="44">
        <v>2.9999999999999997E-4</v>
      </c>
      <c r="I68" s="38">
        <f t="shared" si="1"/>
        <v>0.59994869999999989</v>
      </c>
    </row>
    <row r="69" spans="1:9" s="45" customFormat="1" x14ac:dyDescent="0.25">
      <c r="A69" s="19" t="s">
        <v>50</v>
      </c>
      <c r="B69" s="153" t="s">
        <v>115</v>
      </c>
      <c r="C69" s="153"/>
      <c r="D69" s="153"/>
      <c r="E69" s="153"/>
      <c r="F69" s="153"/>
      <c r="G69" s="153"/>
      <c r="H69" s="44">
        <v>3.44E-2</v>
      </c>
      <c r="I69" s="38">
        <f t="shared" si="1"/>
        <v>68.794117599999993</v>
      </c>
    </row>
    <row r="70" spans="1:9" s="37" customFormat="1" x14ac:dyDescent="0.25">
      <c r="A70" s="19" t="s">
        <v>53</v>
      </c>
      <c r="B70" s="153" t="s">
        <v>116</v>
      </c>
      <c r="C70" s="153"/>
      <c r="D70" s="153"/>
      <c r="E70" s="153"/>
      <c r="F70" s="153"/>
      <c r="G70" s="153"/>
      <c r="H70" s="43">
        <v>1.9400000000000001E-2</v>
      </c>
      <c r="I70" s="38">
        <f t="shared" si="1"/>
        <v>38.796682599999997</v>
      </c>
    </row>
    <row r="71" spans="1:9" s="45" customFormat="1" x14ac:dyDescent="0.25">
      <c r="A71" s="19" t="s">
        <v>87</v>
      </c>
      <c r="B71" s="153" t="s">
        <v>117</v>
      </c>
      <c r="C71" s="153"/>
      <c r="D71" s="153"/>
      <c r="E71" s="153"/>
      <c r="F71" s="153"/>
      <c r="G71" s="153"/>
      <c r="H71" s="43">
        <v>7.1999999999999998E-3</v>
      </c>
      <c r="I71" s="38">
        <f t="shared" si="1"/>
        <v>14.398768799999999</v>
      </c>
    </row>
    <row r="72" spans="1:9" s="45" customFormat="1" x14ac:dyDescent="0.25">
      <c r="A72" s="19" t="s">
        <v>89</v>
      </c>
      <c r="B72" s="153" t="s">
        <v>118</v>
      </c>
      <c r="C72" s="153"/>
      <c r="D72" s="153"/>
      <c r="E72" s="153"/>
      <c r="F72" s="153"/>
      <c r="G72" s="153"/>
      <c r="H72" s="44">
        <v>5.9999999999999995E-4</v>
      </c>
      <c r="I72" s="38">
        <f t="shared" si="1"/>
        <v>1.1998973999999998</v>
      </c>
    </row>
    <row r="73" spans="1:9" s="45" customFormat="1" ht="12.75" customHeight="1" x14ac:dyDescent="0.25">
      <c r="A73" s="167" t="s">
        <v>119</v>
      </c>
      <c r="B73" s="167"/>
      <c r="C73" s="167"/>
      <c r="D73" s="167"/>
      <c r="E73" s="167"/>
      <c r="F73" s="167"/>
      <c r="G73" s="167"/>
      <c r="H73" s="46">
        <f>SUM(H67:H72)</f>
        <v>6.6100000000000006E-2</v>
      </c>
      <c r="I73" s="47">
        <f>SUM(I67:I72)</f>
        <v>132.18869689999997</v>
      </c>
    </row>
    <row r="74" spans="1:9" s="45" customFormat="1" x14ac:dyDescent="0.25">
      <c r="A74" s="189"/>
      <c r="B74" s="189"/>
      <c r="C74" s="189"/>
      <c r="D74" s="189"/>
      <c r="E74" s="189"/>
      <c r="F74" s="189"/>
      <c r="G74" s="189"/>
      <c r="H74" s="189"/>
      <c r="I74" s="189"/>
    </row>
    <row r="75" spans="1:9" s="45" customFormat="1" ht="12.75" customHeight="1" x14ac:dyDescent="0.25">
      <c r="A75" s="144" t="s">
        <v>120</v>
      </c>
      <c r="B75" s="144"/>
      <c r="C75" s="144"/>
      <c r="D75" s="144"/>
      <c r="E75" s="144"/>
      <c r="F75" s="144"/>
      <c r="G75" s="144"/>
      <c r="H75" s="144"/>
      <c r="I75" s="144"/>
    </row>
    <row r="76" spans="1:9" s="45" customFormat="1" ht="12.75" customHeight="1" x14ac:dyDescent="0.25">
      <c r="A76" s="42" t="s">
        <v>121</v>
      </c>
      <c r="B76" s="168" t="s">
        <v>122</v>
      </c>
      <c r="C76" s="168"/>
      <c r="D76" s="168"/>
      <c r="E76" s="168"/>
      <c r="F76" s="168"/>
      <c r="G76" s="168"/>
      <c r="H76" s="42" t="s">
        <v>70</v>
      </c>
      <c r="I76" s="42" t="s">
        <v>71</v>
      </c>
    </row>
    <row r="77" spans="1:9" s="45" customFormat="1" ht="12.75" customHeight="1" x14ac:dyDescent="0.25">
      <c r="A77" s="19" t="s">
        <v>45</v>
      </c>
      <c r="B77" s="169" t="s">
        <v>400</v>
      </c>
      <c r="C77" s="169"/>
      <c r="D77" s="169"/>
      <c r="E77" s="169"/>
      <c r="F77" s="169"/>
      <c r="G77" s="169"/>
      <c r="H77" s="48">
        <v>0</v>
      </c>
      <c r="I77" s="38">
        <v>0</v>
      </c>
    </row>
    <row r="78" spans="1:9" s="45" customFormat="1" ht="13.9" customHeight="1" x14ac:dyDescent="0.25">
      <c r="A78" s="19" t="s">
        <v>47</v>
      </c>
      <c r="B78" s="165" t="s">
        <v>123</v>
      </c>
      <c r="C78" s="165"/>
      <c r="D78" s="165"/>
      <c r="E78" s="165"/>
      <c r="F78" s="165"/>
      <c r="G78" s="165"/>
      <c r="H78" s="44">
        <v>2.8E-3</v>
      </c>
      <c r="I78" s="38">
        <f t="shared" ref="I78:I82" si="2">SUM($I$32,$I$63,$I$73)*H78</f>
        <v>11.514512986029477</v>
      </c>
    </row>
    <row r="79" spans="1:9" s="45" customFormat="1" x14ac:dyDescent="0.25">
      <c r="A79" s="19" t="s">
        <v>50</v>
      </c>
      <c r="B79" s="159" t="s">
        <v>124</v>
      </c>
      <c r="C79" s="159"/>
      <c r="D79" s="159"/>
      <c r="E79" s="159"/>
      <c r="F79" s="159"/>
      <c r="G79" s="159"/>
      <c r="H79" s="44">
        <v>2.0000000000000001E-4</v>
      </c>
      <c r="I79" s="38">
        <f t="shared" si="2"/>
        <v>0.82246521328781985</v>
      </c>
    </row>
    <row r="80" spans="1:9" s="45" customFormat="1" ht="13.9" customHeight="1" x14ac:dyDescent="0.25">
      <c r="A80" s="19" t="s">
        <v>53</v>
      </c>
      <c r="B80" s="165" t="s">
        <v>125</v>
      </c>
      <c r="C80" s="165"/>
      <c r="D80" s="165"/>
      <c r="E80" s="165"/>
      <c r="F80" s="165"/>
      <c r="G80" s="165"/>
      <c r="H80" s="44">
        <v>6.9999999999999999E-4</v>
      </c>
      <c r="I80" s="38">
        <f t="shared" si="2"/>
        <v>2.8786282465073691</v>
      </c>
    </row>
    <row r="81" spans="1:9" s="45" customFormat="1" x14ac:dyDescent="0.25">
      <c r="A81" s="19" t="s">
        <v>87</v>
      </c>
      <c r="B81" s="159" t="s">
        <v>126</v>
      </c>
      <c r="C81" s="159"/>
      <c r="D81" s="159"/>
      <c r="E81" s="159"/>
      <c r="F81" s="159"/>
      <c r="G81" s="159"/>
      <c r="H81" s="44">
        <v>2.8999999999999998E-3</v>
      </c>
      <c r="I81" s="38">
        <f t="shared" si="2"/>
        <v>11.925745592673387</v>
      </c>
    </row>
    <row r="82" spans="1:9" s="45" customFormat="1" ht="13.9" customHeight="1" x14ac:dyDescent="0.25">
      <c r="A82" s="19" t="s">
        <v>89</v>
      </c>
      <c r="B82" s="165" t="s">
        <v>127</v>
      </c>
      <c r="C82" s="165"/>
      <c r="D82" s="165"/>
      <c r="E82" s="165"/>
      <c r="F82" s="165"/>
      <c r="G82" s="165"/>
      <c r="H82" s="44">
        <v>1.3899999999999999E-2</v>
      </c>
      <c r="I82" s="38">
        <f t="shared" si="2"/>
        <v>57.161332323503473</v>
      </c>
    </row>
    <row r="83" spans="1:9" s="17" customFormat="1" ht="12.75" customHeight="1" x14ac:dyDescent="0.25">
      <c r="A83" s="33"/>
      <c r="B83" s="161" t="s">
        <v>128</v>
      </c>
      <c r="C83" s="161"/>
      <c r="D83" s="161"/>
      <c r="E83" s="161"/>
      <c r="F83" s="161"/>
      <c r="G83" s="161"/>
      <c r="H83" s="49">
        <f>SUM(H77:H82)</f>
        <v>2.0499999999999997E-2</v>
      </c>
      <c r="I83" s="27">
        <f>SUM(I77:I82)</f>
        <v>84.302684362001528</v>
      </c>
    </row>
    <row r="84" spans="1:9" s="17" customFormat="1" ht="12.75" customHeight="1" x14ac:dyDescent="0.25">
      <c r="A84" s="189"/>
      <c r="B84" s="189"/>
      <c r="C84" s="189"/>
      <c r="D84" s="189"/>
      <c r="E84" s="189"/>
      <c r="F84" s="189"/>
      <c r="G84" s="189"/>
      <c r="H84" s="189"/>
      <c r="I84" s="189"/>
    </row>
    <row r="85" spans="1:9" s="17" customFormat="1" ht="12.75" customHeight="1" x14ac:dyDescent="0.25">
      <c r="A85" s="23" t="s">
        <v>129</v>
      </c>
      <c r="B85" s="166" t="s">
        <v>130</v>
      </c>
      <c r="C85" s="166"/>
      <c r="D85" s="166"/>
      <c r="E85" s="166"/>
      <c r="F85" s="166"/>
      <c r="G85" s="166"/>
      <c r="H85" s="23" t="s">
        <v>98</v>
      </c>
      <c r="I85" s="23" t="s">
        <v>71</v>
      </c>
    </row>
    <row r="86" spans="1:9" s="17" customFormat="1" ht="12.75" customHeight="1" x14ac:dyDescent="0.25">
      <c r="A86" s="21" t="s">
        <v>45</v>
      </c>
      <c r="B86" s="163" t="s">
        <v>131</v>
      </c>
      <c r="C86" s="163"/>
      <c r="D86" s="163"/>
      <c r="E86" s="163"/>
      <c r="F86" s="163"/>
      <c r="G86" s="163"/>
      <c r="H86" s="50"/>
      <c r="I86" s="51">
        <v>0</v>
      </c>
    </row>
    <row r="87" spans="1:9" s="17" customFormat="1" ht="12.75" customHeight="1" x14ac:dyDescent="0.25">
      <c r="A87" s="33"/>
      <c r="B87" s="161" t="s">
        <v>132</v>
      </c>
      <c r="C87" s="161"/>
      <c r="D87" s="161"/>
      <c r="E87" s="161"/>
      <c r="F87" s="161"/>
      <c r="G87" s="161"/>
      <c r="H87" s="52"/>
      <c r="I87" s="27">
        <f>SUM(I86)</f>
        <v>0</v>
      </c>
    </row>
    <row r="88" spans="1:9" s="17" customFormat="1" ht="12.75" customHeight="1" x14ac:dyDescent="0.25">
      <c r="A88" s="189"/>
      <c r="B88" s="189"/>
      <c r="C88" s="189"/>
      <c r="D88" s="189"/>
      <c r="E88" s="189"/>
      <c r="F88" s="189"/>
      <c r="G88" s="189"/>
      <c r="H88" s="189"/>
      <c r="I88" s="189"/>
    </row>
    <row r="89" spans="1:9" s="17" customFormat="1" ht="12.75" customHeight="1" x14ac:dyDescent="0.25">
      <c r="A89" s="162" t="s">
        <v>133</v>
      </c>
      <c r="B89" s="162"/>
      <c r="C89" s="162"/>
      <c r="D89" s="162"/>
      <c r="E89" s="162"/>
      <c r="F89" s="162"/>
      <c r="G89" s="162"/>
      <c r="H89" s="162"/>
      <c r="I89" s="162"/>
    </row>
    <row r="90" spans="1:9" s="17" customFormat="1" ht="12.75" customHeight="1" x14ac:dyDescent="0.25">
      <c r="A90" s="41" t="s">
        <v>121</v>
      </c>
      <c r="B90" s="163" t="s">
        <v>123</v>
      </c>
      <c r="C90" s="163"/>
      <c r="D90" s="163"/>
      <c r="E90" s="163"/>
      <c r="F90" s="163"/>
      <c r="G90" s="163"/>
      <c r="H90" s="163"/>
      <c r="I90" s="25">
        <f>I83</f>
        <v>84.302684362001528</v>
      </c>
    </row>
    <row r="91" spans="1:9" s="17" customFormat="1" ht="12.75" customHeight="1" x14ac:dyDescent="0.25">
      <c r="A91" s="41" t="s">
        <v>129</v>
      </c>
      <c r="B91" s="164" t="s">
        <v>131</v>
      </c>
      <c r="C91" s="164"/>
      <c r="D91" s="164"/>
      <c r="E91" s="164"/>
      <c r="F91" s="164"/>
      <c r="G91" s="164"/>
      <c r="H91" s="164"/>
      <c r="I91" s="25">
        <f>I87</f>
        <v>0</v>
      </c>
    </row>
    <row r="92" spans="1:9" s="17" customFormat="1" ht="12.75" customHeight="1" x14ac:dyDescent="0.25">
      <c r="A92" s="161" t="s">
        <v>134</v>
      </c>
      <c r="B92" s="161"/>
      <c r="C92" s="161"/>
      <c r="D92" s="161"/>
      <c r="E92" s="161"/>
      <c r="F92" s="161"/>
      <c r="G92" s="161"/>
      <c r="H92" s="161"/>
      <c r="I92" s="27">
        <f>SUM(I90:I91)</f>
        <v>84.302684362001528</v>
      </c>
    </row>
    <row r="93" spans="1:9" s="17" customFormat="1" ht="12.75" customHeight="1" x14ac:dyDescent="0.25">
      <c r="A93" s="189"/>
      <c r="B93" s="189"/>
      <c r="C93" s="189"/>
      <c r="D93" s="189"/>
      <c r="E93" s="189"/>
      <c r="F93" s="189"/>
      <c r="G93" s="189"/>
      <c r="H93" s="189"/>
      <c r="I93" s="189"/>
    </row>
    <row r="94" spans="1:9" s="17" customFormat="1" ht="12.75" customHeight="1" x14ac:dyDescent="0.25">
      <c r="A94" s="144" t="s">
        <v>135</v>
      </c>
      <c r="B94" s="144"/>
      <c r="C94" s="144"/>
      <c r="D94" s="144"/>
      <c r="E94" s="144"/>
      <c r="F94" s="144"/>
      <c r="G94" s="144"/>
      <c r="H94" s="144"/>
      <c r="I94" s="144"/>
    </row>
    <row r="95" spans="1:9" s="17" customFormat="1" ht="12.75" customHeight="1" x14ac:dyDescent="0.25">
      <c r="A95" s="23">
        <v>5</v>
      </c>
      <c r="B95" s="154" t="s">
        <v>136</v>
      </c>
      <c r="C95" s="154"/>
      <c r="D95" s="154"/>
      <c r="E95" s="154"/>
      <c r="F95" s="154"/>
      <c r="G95" s="154"/>
      <c r="H95" s="154"/>
      <c r="I95" s="23" t="s">
        <v>71</v>
      </c>
    </row>
    <row r="96" spans="1:9" s="45" customFormat="1" ht="12.75" customHeight="1" x14ac:dyDescent="0.25">
      <c r="A96" s="19" t="s">
        <v>45</v>
      </c>
      <c r="B96" s="159" t="s">
        <v>137</v>
      </c>
      <c r="C96" s="159"/>
      <c r="D96" s="159"/>
      <c r="E96" s="159"/>
      <c r="F96" s="159"/>
      <c r="G96" s="159"/>
      <c r="H96" s="159"/>
      <c r="I96" s="99">
        <f>UNIF!J25</f>
        <v>56.43</v>
      </c>
    </row>
    <row r="97" spans="1:9" s="45" customFormat="1" ht="12.75" customHeight="1" x14ac:dyDescent="0.25">
      <c r="A97" s="19" t="s">
        <v>47</v>
      </c>
      <c r="B97" s="159" t="s">
        <v>138</v>
      </c>
      <c r="C97" s="159"/>
      <c r="D97" s="159"/>
      <c r="E97" s="159"/>
      <c r="F97" s="159"/>
      <c r="G97" s="159"/>
      <c r="H97" s="159"/>
      <c r="I97" s="53">
        <v>0</v>
      </c>
    </row>
    <row r="98" spans="1:9" s="45" customFormat="1" ht="12.75" customHeight="1" x14ac:dyDescent="0.25">
      <c r="A98" s="19" t="s">
        <v>50</v>
      </c>
      <c r="B98" s="159" t="s">
        <v>139</v>
      </c>
      <c r="C98" s="159"/>
      <c r="D98" s="159"/>
      <c r="E98" s="159"/>
      <c r="F98" s="159"/>
      <c r="G98" s="159"/>
      <c r="H98" s="159"/>
      <c r="I98" s="99">
        <f>EQUIP!J13</f>
        <v>0.64</v>
      </c>
    </row>
    <row r="99" spans="1:9" s="17" customFormat="1" ht="12.75" customHeight="1" x14ac:dyDescent="0.25">
      <c r="A99" s="154" t="s">
        <v>140</v>
      </c>
      <c r="B99" s="154"/>
      <c r="C99" s="154"/>
      <c r="D99" s="154"/>
      <c r="E99" s="154"/>
      <c r="F99" s="154"/>
      <c r="G99" s="154"/>
      <c r="H99" s="154"/>
      <c r="I99" s="54">
        <f>SUM(I96:I98)</f>
        <v>57.07</v>
      </c>
    </row>
    <row r="100" spans="1:9" s="17" customFormat="1" ht="12.75" customHeight="1" x14ac:dyDescent="0.25">
      <c r="A100" s="189"/>
      <c r="B100" s="189"/>
      <c r="C100" s="189"/>
      <c r="D100" s="189"/>
      <c r="E100" s="189"/>
      <c r="F100" s="189"/>
      <c r="G100" s="189"/>
      <c r="H100" s="189"/>
      <c r="I100" s="189"/>
    </row>
    <row r="101" spans="1:9" s="17" customFormat="1" ht="12.75" customHeight="1" x14ac:dyDescent="0.25">
      <c r="A101" s="144" t="s">
        <v>141</v>
      </c>
      <c r="B101" s="144"/>
      <c r="C101" s="144"/>
      <c r="D101" s="144"/>
      <c r="E101" s="144"/>
      <c r="F101" s="144"/>
      <c r="G101" s="144"/>
      <c r="H101" s="144"/>
      <c r="I101" s="144"/>
    </row>
    <row r="102" spans="1:9" s="17" customFormat="1" ht="12.75" customHeight="1" x14ac:dyDescent="0.25">
      <c r="A102" s="23">
        <v>6</v>
      </c>
      <c r="B102" s="154" t="s">
        <v>142</v>
      </c>
      <c r="C102" s="154"/>
      <c r="D102" s="154"/>
      <c r="E102" s="154"/>
      <c r="F102" s="154"/>
      <c r="G102" s="154"/>
      <c r="H102" s="23" t="s">
        <v>70</v>
      </c>
      <c r="I102" s="23" t="s">
        <v>71</v>
      </c>
    </row>
    <row r="103" spans="1:9" s="17" customFormat="1" x14ac:dyDescent="0.25">
      <c r="A103" s="21" t="s">
        <v>45</v>
      </c>
      <c r="B103" s="160" t="s">
        <v>143</v>
      </c>
      <c r="C103" s="160"/>
      <c r="D103" s="160"/>
      <c r="E103" s="160"/>
      <c r="F103" s="160"/>
      <c r="G103" s="160"/>
      <c r="H103" s="44">
        <f>'COOD TERC'!H104</f>
        <v>5.0000000000000001E-3</v>
      </c>
      <c r="I103" s="38">
        <f>SUM($I$122)*H103</f>
        <v>21.268493754005505</v>
      </c>
    </row>
    <row r="104" spans="1:9" s="17" customFormat="1" x14ac:dyDescent="0.25">
      <c r="A104" s="21" t="s">
        <v>47</v>
      </c>
      <c r="B104" s="160" t="s">
        <v>144</v>
      </c>
      <c r="C104" s="160"/>
      <c r="D104" s="160"/>
      <c r="E104" s="160"/>
      <c r="F104" s="160"/>
      <c r="G104" s="160"/>
      <c r="H104" s="44">
        <f>'COOD TERC'!H105</f>
        <v>5.0000000000000001E-3</v>
      </c>
      <c r="I104" s="38">
        <f>SUM($I$122,I103)*H104</f>
        <v>21.374836222775532</v>
      </c>
    </row>
    <row r="105" spans="1:9" s="17" customFormat="1" ht="12.75" customHeight="1" x14ac:dyDescent="0.25">
      <c r="A105" s="21"/>
      <c r="B105" s="155"/>
      <c r="C105" s="155"/>
      <c r="D105" s="155"/>
      <c r="E105" s="156" t="s">
        <v>145</v>
      </c>
      <c r="F105" s="156"/>
      <c r="G105" s="156"/>
      <c r="H105" s="156"/>
      <c r="I105" s="55"/>
    </row>
    <row r="106" spans="1:9" s="17" customFormat="1" ht="12.75" customHeight="1" x14ac:dyDescent="0.25">
      <c r="A106" s="21" t="s">
        <v>50</v>
      </c>
      <c r="B106" s="157" t="s">
        <v>146</v>
      </c>
      <c r="C106" s="157"/>
      <c r="D106" s="157"/>
      <c r="E106" s="158">
        <f>SUM(H108,H109,H112)</f>
        <v>8.6499999999999994E-2</v>
      </c>
      <c r="F106" s="158"/>
      <c r="G106" s="158">
        <f>1-((H108+H109+H112))</f>
        <v>0.91349999999999998</v>
      </c>
      <c r="H106" s="158"/>
      <c r="I106" s="56"/>
    </row>
    <row r="107" spans="1:9" s="17" customFormat="1" x14ac:dyDescent="0.25">
      <c r="A107" s="21" t="s">
        <v>147</v>
      </c>
      <c r="B107" s="159" t="s">
        <v>148</v>
      </c>
      <c r="C107" s="159"/>
      <c r="D107" s="159"/>
      <c r="E107" s="159"/>
      <c r="F107" s="159"/>
      <c r="G107" s="159"/>
      <c r="H107" s="159"/>
      <c r="I107" s="159"/>
    </row>
    <row r="108" spans="1:9" s="17" customFormat="1" x14ac:dyDescent="0.25">
      <c r="A108" s="57" t="s">
        <v>149</v>
      </c>
      <c r="B108" s="153" t="s">
        <v>150</v>
      </c>
      <c r="C108" s="153"/>
      <c r="D108" s="153"/>
      <c r="E108" s="153"/>
      <c r="F108" s="153"/>
      <c r="G108" s="153"/>
      <c r="H108" s="31">
        <f>'COOD TERC'!H109</f>
        <v>6.4999999999999997E-3</v>
      </c>
      <c r="I108" s="25">
        <f>SUM($I$122,$I$103,$I$104)*H108/(1-$E$106)</f>
        <v>30.570578571490124</v>
      </c>
    </row>
    <row r="109" spans="1:9" s="17" customFormat="1" x14ac:dyDescent="0.25">
      <c r="A109" s="57" t="s">
        <v>151</v>
      </c>
      <c r="B109" s="153" t="s">
        <v>152</v>
      </c>
      <c r="C109" s="153"/>
      <c r="D109" s="153"/>
      <c r="E109" s="153"/>
      <c r="F109" s="153"/>
      <c r="G109" s="153"/>
      <c r="H109" s="31">
        <f>'COOD TERC'!H110</f>
        <v>0.03</v>
      </c>
      <c r="I109" s="25">
        <f>SUM($I$122,$I$103,$I$104)*H109/(1-$E$106)</f>
        <v>141.0949780222621</v>
      </c>
    </row>
    <row r="110" spans="1:9" s="17" customFormat="1" ht="12.75" customHeight="1" x14ac:dyDescent="0.25">
      <c r="A110" s="21" t="s">
        <v>153</v>
      </c>
      <c r="B110" s="152" t="s">
        <v>154</v>
      </c>
      <c r="C110" s="152"/>
      <c r="D110" s="152"/>
      <c r="E110" s="152"/>
      <c r="F110" s="152"/>
      <c r="G110" s="152"/>
      <c r="H110" s="58"/>
      <c r="I110" s="58"/>
    </row>
    <row r="111" spans="1:9" s="17" customFormat="1" ht="12.75" customHeight="1" x14ac:dyDescent="0.25">
      <c r="A111" s="21" t="s">
        <v>155</v>
      </c>
      <c r="B111" s="152" t="s">
        <v>156</v>
      </c>
      <c r="C111" s="152"/>
      <c r="D111" s="152"/>
      <c r="E111" s="152"/>
      <c r="F111" s="152"/>
      <c r="G111" s="152"/>
      <c r="H111" s="58"/>
      <c r="I111" s="58"/>
    </row>
    <row r="112" spans="1:9" s="17" customFormat="1" x14ac:dyDescent="0.25">
      <c r="A112" s="57" t="s">
        <v>157</v>
      </c>
      <c r="B112" s="153" t="s">
        <v>158</v>
      </c>
      <c r="C112" s="153"/>
      <c r="D112" s="153"/>
      <c r="E112" s="153"/>
      <c r="F112" s="153"/>
      <c r="G112" s="153"/>
      <c r="H112" s="24">
        <v>0.05</v>
      </c>
      <c r="I112" s="25">
        <f>SUM($I$122,$I$103,$I$104)*H112/(1-$E$106)</f>
        <v>235.15829670377019</v>
      </c>
    </row>
    <row r="113" spans="1:9" s="17" customFormat="1" ht="12.75" customHeight="1" x14ac:dyDescent="0.25">
      <c r="A113" s="154" t="s">
        <v>159</v>
      </c>
      <c r="B113" s="154"/>
      <c r="C113" s="154"/>
      <c r="D113" s="154"/>
      <c r="E113" s="154"/>
      <c r="F113" s="154"/>
      <c r="G113" s="154"/>
      <c r="H113" s="154"/>
      <c r="I113" s="27">
        <f>SUM(I103:I112)</f>
        <v>449.46718327430347</v>
      </c>
    </row>
    <row r="114" spans="1:9" s="17" customFormat="1" ht="12.75" customHeight="1" x14ac:dyDescent="0.25">
      <c r="A114" s="189"/>
      <c r="B114" s="189"/>
      <c r="C114" s="189"/>
      <c r="D114" s="189"/>
      <c r="E114" s="189"/>
      <c r="F114" s="189"/>
      <c r="G114" s="189"/>
      <c r="H114" s="189"/>
      <c r="I114" s="189"/>
    </row>
    <row r="115" spans="1:9" s="17" customFormat="1" ht="12.75" customHeight="1" x14ac:dyDescent="0.25">
      <c r="A115" s="144" t="s">
        <v>160</v>
      </c>
      <c r="B115" s="144"/>
      <c r="C115" s="144"/>
      <c r="D115" s="144"/>
      <c r="E115" s="144"/>
      <c r="F115" s="144"/>
      <c r="G115" s="144"/>
      <c r="H115" s="144"/>
      <c r="I115" s="144"/>
    </row>
    <row r="116" spans="1:9" s="17" customFormat="1" ht="12.75" customHeight="1" x14ac:dyDescent="0.25">
      <c r="A116" s="23"/>
      <c r="B116" s="154" t="s">
        <v>161</v>
      </c>
      <c r="C116" s="154"/>
      <c r="D116" s="154"/>
      <c r="E116" s="154"/>
      <c r="F116" s="154"/>
      <c r="G116" s="154"/>
      <c r="H116" s="154"/>
      <c r="I116" s="23" t="s">
        <v>71</v>
      </c>
    </row>
    <row r="117" spans="1:9" s="17" customFormat="1" ht="12.75" customHeight="1" x14ac:dyDescent="0.25">
      <c r="A117" s="22" t="s">
        <v>45</v>
      </c>
      <c r="B117" s="147" t="s">
        <v>162</v>
      </c>
      <c r="C117" s="147"/>
      <c r="D117" s="147"/>
      <c r="E117" s="147"/>
      <c r="F117" s="147"/>
      <c r="G117" s="147"/>
      <c r="H117" s="147"/>
      <c r="I117" s="25">
        <f>I32</f>
        <v>1999.829</v>
      </c>
    </row>
    <row r="118" spans="1:9" s="17" customFormat="1" ht="12.75" customHeight="1" x14ac:dyDescent="0.25">
      <c r="A118" s="22" t="s">
        <v>47</v>
      </c>
      <c r="B118" s="147" t="s">
        <v>163</v>
      </c>
      <c r="C118" s="147"/>
      <c r="D118" s="147"/>
      <c r="E118" s="147"/>
      <c r="F118" s="147"/>
      <c r="G118" s="147"/>
      <c r="H118" s="147"/>
      <c r="I118" s="25">
        <f>I63</f>
        <v>1980.3083695390997</v>
      </c>
    </row>
    <row r="119" spans="1:9" s="17" customFormat="1" ht="12.75" customHeight="1" x14ac:dyDescent="0.25">
      <c r="A119" s="22" t="s">
        <v>50</v>
      </c>
      <c r="B119" s="147" t="s">
        <v>164</v>
      </c>
      <c r="C119" s="147"/>
      <c r="D119" s="147"/>
      <c r="E119" s="147"/>
      <c r="F119" s="147"/>
      <c r="G119" s="147"/>
      <c r="H119" s="147"/>
      <c r="I119" s="25">
        <f>I73</f>
        <v>132.18869689999997</v>
      </c>
    </row>
    <row r="120" spans="1:9" s="17" customFormat="1" ht="12.75" customHeight="1" x14ac:dyDescent="0.25">
      <c r="A120" s="22" t="s">
        <v>53</v>
      </c>
      <c r="B120" s="147" t="s">
        <v>165</v>
      </c>
      <c r="C120" s="147"/>
      <c r="D120" s="147"/>
      <c r="E120" s="147"/>
      <c r="F120" s="147"/>
      <c r="G120" s="147"/>
      <c r="H120" s="147"/>
      <c r="I120" s="25">
        <f>I92</f>
        <v>84.302684362001528</v>
      </c>
    </row>
    <row r="121" spans="1:9" s="17" customFormat="1" ht="12.75" customHeight="1" x14ac:dyDescent="0.25">
      <c r="A121" s="22" t="s">
        <v>87</v>
      </c>
      <c r="B121" s="147" t="s">
        <v>166</v>
      </c>
      <c r="C121" s="147"/>
      <c r="D121" s="147"/>
      <c r="E121" s="147"/>
      <c r="F121" s="147"/>
      <c r="G121" s="147"/>
      <c r="H121" s="147"/>
      <c r="I121" s="25">
        <f>I99</f>
        <v>57.07</v>
      </c>
    </row>
    <row r="122" spans="1:9" s="17" customFormat="1" ht="12.75" customHeight="1" x14ac:dyDescent="0.25">
      <c r="A122" s="148" t="s">
        <v>167</v>
      </c>
      <c r="B122" s="148"/>
      <c r="C122" s="148"/>
      <c r="D122" s="148"/>
      <c r="E122" s="148"/>
      <c r="F122" s="148"/>
      <c r="G122" s="148"/>
      <c r="H122" s="148"/>
      <c r="I122" s="59">
        <f>SUM(I117:I121)</f>
        <v>4253.6987508011007</v>
      </c>
    </row>
    <row r="123" spans="1:9" s="17" customFormat="1" ht="12.75" customHeight="1" x14ac:dyDescent="0.25">
      <c r="A123" s="22" t="s">
        <v>89</v>
      </c>
      <c r="B123" s="149" t="s">
        <v>168</v>
      </c>
      <c r="C123" s="149"/>
      <c r="D123" s="149"/>
      <c r="E123" s="149"/>
      <c r="F123" s="149"/>
      <c r="G123" s="149"/>
      <c r="H123" s="149"/>
      <c r="I123" s="25">
        <f>I113</f>
        <v>449.46718327430347</v>
      </c>
    </row>
    <row r="124" spans="1:9" s="17" customFormat="1" ht="12.75" customHeight="1" x14ac:dyDescent="0.25">
      <c r="A124" s="148" t="s">
        <v>169</v>
      </c>
      <c r="B124" s="148"/>
      <c r="C124" s="148"/>
      <c r="D124" s="148"/>
      <c r="E124" s="148"/>
      <c r="F124" s="148"/>
      <c r="G124" s="148"/>
      <c r="H124" s="148"/>
      <c r="I124" s="60">
        <f>ROUND(SUM(I122:I123),2)</f>
        <v>4703.17</v>
      </c>
    </row>
    <row r="125" spans="1:9" s="17" customFormat="1" ht="12.75" customHeight="1" x14ac:dyDescent="0.25">
      <c r="A125" s="189"/>
      <c r="B125" s="189"/>
      <c r="C125" s="189"/>
      <c r="D125" s="189"/>
      <c r="E125" s="189"/>
      <c r="F125" s="189"/>
      <c r="G125" s="189"/>
      <c r="H125" s="189"/>
      <c r="I125" s="189"/>
    </row>
    <row r="126" spans="1:9" s="17" customFormat="1" ht="12.75" customHeight="1" x14ac:dyDescent="0.25">
      <c r="A126" s="144" t="s">
        <v>170</v>
      </c>
      <c r="B126" s="144"/>
      <c r="C126" s="144"/>
      <c r="D126" s="144"/>
      <c r="E126" s="144"/>
      <c r="F126" s="144"/>
      <c r="G126" s="144"/>
      <c r="H126" s="144"/>
      <c r="I126" s="144"/>
    </row>
    <row r="127" spans="1:9" s="17" customFormat="1" ht="24" x14ac:dyDescent="0.25">
      <c r="A127" s="150" t="s">
        <v>171</v>
      </c>
      <c r="B127" s="150"/>
      <c r="C127" s="61" t="s">
        <v>172</v>
      </c>
      <c r="D127" s="151" t="s">
        <v>173</v>
      </c>
      <c r="E127" s="151"/>
      <c r="F127" s="151" t="s">
        <v>174</v>
      </c>
      <c r="G127" s="151"/>
      <c r="H127" s="62" t="s">
        <v>175</v>
      </c>
      <c r="I127" s="63" t="s">
        <v>176</v>
      </c>
    </row>
    <row r="128" spans="1:9" s="17" customFormat="1" ht="12.75" customHeight="1" x14ac:dyDescent="0.25">
      <c r="A128" s="20" t="s">
        <v>45</v>
      </c>
      <c r="B128" s="64" t="str">
        <f>A8</f>
        <v>MOTOQUEIRO</v>
      </c>
      <c r="C128" s="65">
        <f>I124</f>
        <v>4703.17</v>
      </c>
      <c r="D128" s="142">
        <v>1</v>
      </c>
      <c r="E128" s="142"/>
      <c r="F128" s="143">
        <f>(C128*D128)</f>
        <v>4703.17</v>
      </c>
      <c r="G128" s="143"/>
      <c r="H128" s="20">
        <f>H19</f>
        <v>1</v>
      </c>
      <c r="I128" s="66">
        <f>F128*H128</f>
        <v>4703.17</v>
      </c>
    </row>
    <row r="129" spans="1:9" s="17" customFormat="1" ht="12.75" customHeight="1" x14ac:dyDescent="0.25">
      <c r="A129" s="189"/>
      <c r="B129" s="189"/>
      <c r="C129" s="189"/>
      <c r="D129" s="189"/>
      <c r="E129" s="189"/>
      <c r="F129" s="189"/>
      <c r="G129" s="189"/>
      <c r="H129" s="189"/>
      <c r="I129" s="189"/>
    </row>
    <row r="130" spans="1:9" s="17" customFormat="1" ht="12.75" customHeight="1" x14ac:dyDescent="0.25">
      <c r="A130" s="144" t="s">
        <v>177</v>
      </c>
      <c r="B130" s="144"/>
      <c r="C130" s="144"/>
      <c r="D130" s="144"/>
      <c r="E130" s="144"/>
      <c r="F130" s="144"/>
      <c r="G130" s="144"/>
      <c r="H130" s="144"/>
      <c r="I130" s="144"/>
    </row>
    <row r="131" spans="1:9" s="17" customFormat="1" ht="12.75" customHeight="1" x14ac:dyDescent="0.25">
      <c r="A131" s="20"/>
      <c r="B131" s="145" t="s">
        <v>178</v>
      </c>
      <c r="C131" s="145"/>
      <c r="D131" s="145"/>
      <c r="E131" s="145"/>
      <c r="F131" s="145"/>
      <c r="G131" s="145"/>
      <c r="H131" s="145"/>
      <c r="I131" s="67" t="s">
        <v>71</v>
      </c>
    </row>
    <row r="132" spans="1:9" s="17" customFormat="1" ht="12.75" customHeight="1" x14ac:dyDescent="0.25">
      <c r="A132" s="20" t="s">
        <v>45</v>
      </c>
      <c r="B132" s="142" t="s">
        <v>179</v>
      </c>
      <c r="C132" s="142"/>
      <c r="D132" s="142"/>
      <c r="E132" s="142"/>
      <c r="F132" s="142"/>
      <c r="G132" s="142"/>
      <c r="H132" s="142"/>
      <c r="I132" s="68">
        <f>I124</f>
        <v>4703.17</v>
      </c>
    </row>
    <row r="133" spans="1:9" s="17" customFormat="1" ht="12.75" customHeight="1" x14ac:dyDescent="0.25">
      <c r="A133" s="20" t="s">
        <v>47</v>
      </c>
      <c r="B133" s="142" t="s">
        <v>180</v>
      </c>
      <c r="C133" s="142"/>
      <c r="D133" s="142"/>
      <c r="E133" s="142"/>
      <c r="F133" s="142"/>
      <c r="G133" s="142"/>
      <c r="H133" s="142"/>
      <c r="I133" s="68">
        <f>(H19*I132)</f>
        <v>4703.17</v>
      </c>
    </row>
    <row r="134" spans="1:9" s="17" customFormat="1" ht="12.75" customHeight="1" x14ac:dyDescent="0.25">
      <c r="A134" s="20" t="s">
        <v>50</v>
      </c>
      <c r="B134" s="146" t="s">
        <v>181</v>
      </c>
      <c r="C134" s="146"/>
      <c r="D134" s="146"/>
      <c r="E134" s="146"/>
      <c r="F134" s="146"/>
      <c r="G134" s="146"/>
      <c r="H134" s="146"/>
      <c r="I134" s="69">
        <f>(I133*12)</f>
        <v>56438.04</v>
      </c>
    </row>
  </sheetData>
  <mergeCells count="155">
    <mergeCell ref="A1:I1"/>
    <mergeCell ref="A2:I2"/>
    <mergeCell ref="A3:I3"/>
    <mergeCell ref="A4:I4"/>
    <mergeCell ref="A5:I5"/>
    <mergeCell ref="A6:I6"/>
    <mergeCell ref="A11:I11"/>
    <mergeCell ref="A12:I12"/>
    <mergeCell ref="B13:D13"/>
    <mergeCell ref="E13:I13"/>
    <mergeCell ref="B14:D14"/>
    <mergeCell ref="E14:I14"/>
    <mergeCell ref="A7:I7"/>
    <mergeCell ref="A8:I8"/>
    <mergeCell ref="A9:F9"/>
    <mergeCell ref="G9:I9"/>
    <mergeCell ref="A10:F10"/>
    <mergeCell ref="G10:I10"/>
    <mergeCell ref="A19:E19"/>
    <mergeCell ref="F19:G19"/>
    <mergeCell ref="H19:I19"/>
    <mergeCell ref="A20:I20"/>
    <mergeCell ref="A21:I21"/>
    <mergeCell ref="B22:G22"/>
    <mergeCell ref="H22:I22"/>
    <mergeCell ref="B15:D15"/>
    <mergeCell ref="E15:I15"/>
    <mergeCell ref="B16:D16"/>
    <mergeCell ref="E16:I16"/>
    <mergeCell ref="A17:I17"/>
    <mergeCell ref="A18:E18"/>
    <mergeCell ref="F18:G18"/>
    <mergeCell ref="H18:I18"/>
    <mergeCell ref="B26:G26"/>
    <mergeCell ref="H26:I26"/>
    <mergeCell ref="A27:I27"/>
    <mergeCell ref="A28:I28"/>
    <mergeCell ref="B29:G29"/>
    <mergeCell ref="B30:G30"/>
    <mergeCell ref="B23:G23"/>
    <mergeCell ref="H23:I23"/>
    <mergeCell ref="B24:G24"/>
    <mergeCell ref="H24:I24"/>
    <mergeCell ref="B25:G25"/>
    <mergeCell ref="H25:I25"/>
    <mergeCell ref="B36:G36"/>
    <mergeCell ref="B37:G37"/>
    <mergeCell ref="B38:G38"/>
    <mergeCell ref="A39:I39"/>
    <mergeCell ref="B40:G40"/>
    <mergeCell ref="B41:G41"/>
    <mergeCell ref="B31:G31"/>
    <mergeCell ref="A32:H32"/>
    <mergeCell ref="A33:I33"/>
    <mergeCell ref="A34:I34"/>
    <mergeCell ref="B35:G35"/>
    <mergeCell ref="B48:G48"/>
    <mergeCell ref="B49:G49"/>
    <mergeCell ref="A50:I50"/>
    <mergeCell ref="B51:G51"/>
    <mergeCell ref="B52:G52"/>
    <mergeCell ref="B53:G53"/>
    <mergeCell ref="B42:G42"/>
    <mergeCell ref="B43:G43"/>
    <mergeCell ref="B44:G44"/>
    <mergeCell ref="B45:G45"/>
    <mergeCell ref="B46:G46"/>
    <mergeCell ref="B47:G47"/>
    <mergeCell ref="B60:H60"/>
    <mergeCell ref="B61:H61"/>
    <mergeCell ref="B62:H62"/>
    <mergeCell ref="A63:H63"/>
    <mergeCell ref="A64:I64"/>
    <mergeCell ref="A65:I65"/>
    <mergeCell ref="B54:G54"/>
    <mergeCell ref="B55:G55"/>
    <mergeCell ref="B56:G56"/>
    <mergeCell ref="B57:G57"/>
    <mergeCell ref="A58:I58"/>
    <mergeCell ref="A59:I59"/>
    <mergeCell ref="B72:G72"/>
    <mergeCell ref="A73:G73"/>
    <mergeCell ref="A74:I74"/>
    <mergeCell ref="A75:I75"/>
    <mergeCell ref="B76:G76"/>
    <mergeCell ref="B77:G77"/>
    <mergeCell ref="B66:G66"/>
    <mergeCell ref="B67:G67"/>
    <mergeCell ref="B68:G68"/>
    <mergeCell ref="B69:G69"/>
    <mergeCell ref="B70:G70"/>
    <mergeCell ref="B71:G71"/>
    <mergeCell ref="A84:I84"/>
    <mergeCell ref="B85:G85"/>
    <mergeCell ref="B86:G86"/>
    <mergeCell ref="B87:G87"/>
    <mergeCell ref="A88:I88"/>
    <mergeCell ref="A89:I89"/>
    <mergeCell ref="B78:G78"/>
    <mergeCell ref="B79:G79"/>
    <mergeCell ref="B80:G80"/>
    <mergeCell ref="B81:G81"/>
    <mergeCell ref="B82:G82"/>
    <mergeCell ref="B83:G83"/>
    <mergeCell ref="B96:H96"/>
    <mergeCell ref="B97:H97"/>
    <mergeCell ref="B98:H98"/>
    <mergeCell ref="A99:H99"/>
    <mergeCell ref="A100:I100"/>
    <mergeCell ref="B90:H90"/>
    <mergeCell ref="B91:H91"/>
    <mergeCell ref="A92:H92"/>
    <mergeCell ref="A93:I93"/>
    <mergeCell ref="A94:I94"/>
    <mergeCell ref="B95:H95"/>
    <mergeCell ref="B106:D106"/>
    <mergeCell ref="E106:F106"/>
    <mergeCell ref="G106:H106"/>
    <mergeCell ref="B107:I107"/>
    <mergeCell ref="B108:G108"/>
    <mergeCell ref="B109:G109"/>
    <mergeCell ref="A101:I101"/>
    <mergeCell ref="B102:G102"/>
    <mergeCell ref="B103:G103"/>
    <mergeCell ref="B104:G104"/>
    <mergeCell ref="B105:D105"/>
    <mergeCell ref="E105:H105"/>
    <mergeCell ref="B116:H116"/>
    <mergeCell ref="B117:H117"/>
    <mergeCell ref="B118:H118"/>
    <mergeCell ref="B119:H119"/>
    <mergeCell ref="B120:H120"/>
    <mergeCell ref="B121:H121"/>
    <mergeCell ref="B110:G110"/>
    <mergeCell ref="B111:G111"/>
    <mergeCell ref="B112:G112"/>
    <mergeCell ref="A113:H113"/>
    <mergeCell ref="A114:I114"/>
    <mergeCell ref="A115:I115"/>
    <mergeCell ref="B133:H133"/>
    <mergeCell ref="B134:H134"/>
    <mergeCell ref="D128:E128"/>
    <mergeCell ref="F128:G128"/>
    <mergeCell ref="A129:I129"/>
    <mergeCell ref="A130:I130"/>
    <mergeCell ref="B131:H131"/>
    <mergeCell ref="B132:H132"/>
    <mergeCell ref="A122:H122"/>
    <mergeCell ref="B123:H123"/>
    <mergeCell ref="A124:H124"/>
    <mergeCell ref="A125:I125"/>
    <mergeCell ref="A126:I126"/>
    <mergeCell ref="A127:B127"/>
    <mergeCell ref="D127:E127"/>
    <mergeCell ref="F127:G127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FF00"/>
  </sheetPr>
  <dimension ref="A1:AME78"/>
  <sheetViews>
    <sheetView topLeftCell="A4" zoomScaleNormal="100" workbookViewId="0">
      <selection activeCell="I32" sqref="I32"/>
    </sheetView>
  </sheetViews>
  <sheetFormatPr defaultColWidth="8.7109375" defaultRowHeight="15" x14ac:dyDescent="0.25"/>
  <cols>
    <col min="1" max="1" width="8.7109375" style="85"/>
    <col min="2" max="2" width="26.5703125" style="85" customWidth="1"/>
    <col min="3" max="4" width="9.85546875" style="85" customWidth="1"/>
    <col min="5" max="5" width="12.140625" style="85" customWidth="1"/>
    <col min="6" max="6" width="17" style="86" customWidth="1"/>
    <col min="7" max="7" width="9.140625" style="86" customWidth="1"/>
    <col min="8" max="8" width="7.28515625" style="86" customWidth="1"/>
    <col min="9" max="9" width="10.28515625" style="85" customWidth="1"/>
    <col min="10" max="10" width="11.5703125" style="85" customWidth="1"/>
    <col min="11" max="1019" width="8.7109375" style="71"/>
  </cols>
  <sheetData>
    <row r="1" spans="1:10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</row>
    <row r="4" spans="1:10" ht="15.75" x14ac:dyDescent="0.25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</row>
    <row r="5" spans="1:10" ht="15.75" x14ac:dyDescent="0.25">
      <c r="A5" s="141"/>
      <c r="B5" s="141"/>
      <c r="C5" s="141"/>
      <c r="D5" s="141"/>
      <c r="E5" s="141"/>
      <c r="F5" s="141"/>
      <c r="G5" s="141"/>
      <c r="H5" s="141"/>
      <c r="I5" s="141"/>
      <c r="J5" s="141"/>
    </row>
    <row r="6" spans="1:10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0" s="74" customFormat="1" ht="15.75" x14ac:dyDescent="0.25">
      <c r="A7" s="141"/>
      <c r="B7" s="141"/>
      <c r="C7" s="141"/>
      <c r="D7" s="141"/>
      <c r="E7" s="141"/>
      <c r="F7" s="141"/>
      <c r="G7" s="141"/>
      <c r="H7" s="141"/>
      <c r="I7" s="141"/>
      <c r="J7" s="141"/>
    </row>
    <row r="8" spans="1:10" s="74" customFormat="1" ht="12.75" x14ac:dyDescent="0.25">
      <c r="A8" s="198" t="s">
        <v>408</v>
      </c>
      <c r="B8" s="198"/>
      <c r="C8" s="198"/>
      <c r="D8" s="198"/>
      <c r="E8" s="198"/>
      <c r="F8" s="198"/>
      <c r="G8" s="198"/>
      <c r="H8" s="198"/>
      <c r="I8" s="198"/>
      <c r="J8" s="198"/>
    </row>
    <row r="9" spans="1:10" s="74" customFormat="1" ht="25.5" x14ac:dyDescent="0.25">
      <c r="A9" s="89" t="s">
        <v>201</v>
      </c>
      <c r="B9" s="198" t="s">
        <v>202</v>
      </c>
      <c r="C9" s="198"/>
      <c r="D9" s="198"/>
      <c r="E9" s="198"/>
      <c r="F9" s="198"/>
      <c r="G9" s="89" t="s">
        <v>203</v>
      </c>
      <c r="H9" s="89" t="s">
        <v>204</v>
      </c>
      <c r="I9" s="89" t="s">
        <v>234</v>
      </c>
      <c r="J9" s="89" t="s">
        <v>235</v>
      </c>
    </row>
    <row r="10" spans="1:10" s="74" customFormat="1" ht="12.75" x14ac:dyDescent="0.25">
      <c r="A10" s="90">
        <v>1</v>
      </c>
      <c r="B10" s="194" t="s">
        <v>236</v>
      </c>
      <c r="C10" s="194"/>
      <c r="D10" s="194"/>
      <c r="E10" s="194"/>
      <c r="F10" s="194"/>
      <c r="G10" s="90" t="s">
        <v>203</v>
      </c>
      <c r="H10" s="90">
        <v>4</v>
      </c>
      <c r="I10" s="107">
        <v>50</v>
      </c>
      <c r="J10" s="91">
        <f>H10*I10</f>
        <v>200</v>
      </c>
    </row>
    <row r="11" spans="1:10" s="74" customFormat="1" ht="63.75" customHeight="1" x14ac:dyDescent="0.25">
      <c r="A11" s="90">
        <v>2</v>
      </c>
      <c r="B11" s="194" t="s">
        <v>237</v>
      </c>
      <c r="C11" s="194"/>
      <c r="D11" s="194"/>
      <c r="E11" s="194"/>
      <c r="F11" s="194"/>
      <c r="G11" s="90" t="s">
        <v>203</v>
      </c>
      <c r="H11" s="90">
        <v>6</v>
      </c>
      <c r="I11" s="107">
        <v>50</v>
      </c>
      <c r="J11" s="91">
        <f t="shared" ref="J11:J13" si="0">H11*I11</f>
        <v>300</v>
      </c>
    </row>
    <row r="12" spans="1:10" s="74" customFormat="1" ht="51" customHeight="1" x14ac:dyDescent="0.25">
      <c r="A12" s="90">
        <v>3</v>
      </c>
      <c r="B12" s="194" t="s">
        <v>238</v>
      </c>
      <c r="C12" s="194"/>
      <c r="D12" s="194"/>
      <c r="E12" s="194"/>
      <c r="F12" s="194"/>
      <c r="G12" s="90" t="s">
        <v>239</v>
      </c>
      <c r="H12" s="90">
        <v>2</v>
      </c>
      <c r="I12" s="107">
        <v>65</v>
      </c>
      <c r="J12" s="91">
        <f t="shared" si="0"/>
        <v>130</v>
      </c>
    </row>
    <row r="13" spans="1:10" s="74" customFormat="1" ht="25.5" customHeight="1" x14ac:dyDescent="0.25">
      <c r="A13" s="90">
        <v>4</v>
      </c>
      <c r="B13" s="194" t="s">
        <v>240</v>
      </c>
      <c r="C13" s="194"/>
      <c r="D13" s="194"/>
      <c r="E13" s="194"/>
      <c r="F13" s="194"/>
      <c r="G13" s="90" t="s">
        <v>239</v>
      </c>
      <c r="H13" s="90">
        <v>4</v>
      </c>
      <c r="I13" s="107">
        <v>5.8</v>
      </c>
      <c r="J13" s="91">
        <f t="shared" si="0"/>
        <v>23.2</v>
      </c>
    </row>
    <row r="14" spans="1:10" s="74" customFormat="1" ht="12.75" customHeight="1" x14ac:dyDescent="0.25">
      <c r="A14" s="197" t="s">
        <v>241</v>
      </c>
      <c r="B14" s="197"/>
      <c r="C14" s="197"/>
      <c r="D14" s="197"/>
      <c r="E14" s="197"/>
      <c r="F14" s="197"/>
      <c r="G14" s="197"/>
      <c r="H14" s="197"/>
      <c r="I14" s="197"/>
      <c r="J14" s="80">
        <f>SUM(J10:J13)</f>
        <v>653.20000000000005</v>
      </c>
    </row>
    <row r="15" spans="1:10" s="74" customFormat="1" ht="12.75" x14ac:dyDescent="0.25">
      <c r="A15" s="197" t="s">
        <v>387</v>
      </c>
      <c r="B15" s="197"/>
      <c r="C15" s="197"/>
      <c r="D15" s="197"/>
      <c r="E15" s="197"/>
      <c r="F15" s="197"/>
      <c r="G15" s="197"/>
      <c r="H15" s="197"/>
      <c r="I15" s="197"/>
      <c r="J15" s="80">
        <f>ROUND(J14/12,2)</f>
        <v>54.43</v>
      </c>
    </row>
    <row r="16" spans="1:10" s="74" customFormat="1" ht="12.75" customHeight="1" x14ac:dyDescent="0.25">
      <c r="A16" s="199"/>
      <c r="B16" s="199"/>
      <c r="C16" s="199"/>
      <c r="D16" s="199"/>
      <c r="E16" s="199"/>
      <c r="F16" s="199"/>
      <c r="G16" s="199"/>
      <c r="H16" s="199"/>
      <c r="I16" s="199"/>
      <c r="J16" s="199"/>
    </row>
    <row r="17" spans="1:10" s="74" customFormat="1" ht="12.75" customHeight="1" x14ac:dyDescent="0.25">
      <c r="A17" s="198" t="s">
        <v>409</v>
      </c>
      <c r="B17" s="198"/>
      <c r="C17" s="198"/>
      <c r="D17" s="198"/>
      <c r="E17" s="198"/>
      <c r="F17" s="198"/>
      <c r="G17" s="198"/>
      <c r="H17" s="198"/>
      <c r="I17" s="198"/>
      <c r="J17" s="198"/>
    </row>
    <row r="18" spans="1:10" s="74" customFormat="1" ht="30.75" customHeight="1" x14ac:dyDescent="0.25">
      <c r="A18" s="89" t="s">
        <v>201</v>
      </c>
      <c r="B18" s="198" t="s">
        <v>202</v>
      </c>
      <c r="C18" s="198"/>
      <c r="D18" s="198"/>
      <c r="E18" s="198"/>
      <c r="F18" s="198"/>
      <c r="G18" s="89" t="s">
        <v>203</v>
      </c>
      <c r="H18" s="89" t="s">
        <v>204</v>
      </c>
      <c r="I18" s="89" t="s">
        <v>234</v>
      </c>
      <c r="J18" s="89" t="s">
        <v>235</v>
      </c>
    </row>
    <row r="19" spans="1:10" s="74" customFormat="1" ht="12.75" customHeight="1" x14ac:dyDescent="0.25">
      <c r="A19" s="90">
        <v>1</v>
      </c>
      <c r="B19" s="194" t="s">
        <v>236</v>
      </c>
      <c r="C19" s="194"/>
      <c r="D19" s="194"/>
      <c r="E19" s="194"/>
      <c r="F19" s="194"/>
      <c r="G19" s="90" t="s">
        <v>203</v>
      </c>
      <c r="H19" s="90">
        <v>4</v>
      </c>
      <c r="I19" s="91">
        <f>I10</f>
        <v>50</v>
      </c>
      <c r="J19" s="91">
        <f>H19*I19</f>
        <v>200</v>
      </c>
    </row>
    <row r="20" spans="1:10" s="74" customFormat="1" ht="67.5" customHeight="1" x14ac:dyDescent="0.25">
      <c r="A20" s="90">
        <v>2</v>
      </c>
      <c r="B20" s="194" t="s">
        <v>237</v>
      </c>
      <c r="C20" s="194"/>
      <c r="D20" s="194"/>
      <c r="E20" s="194"/>
      <c r="F20" s="194"/>
      <c r="G20" s="90" t="s">
        <v>203</v>
      </c>
      <c r="H20" s="90">
        <v>6</v>
      </c>
      <c r="I20" s="91">
        <f>I11</f>
        <v>50</v>
      </c>
      <c r="J20" s="91">
        <f t="shared" ref="J20:J22" si="1">H20*I20</f>
        <v>300</v>
      </c>
    </row>
    <row r="21" spans="1:10" s="74" customFormat="1" ht="54.75" customHeight="1" x14ac:dyDescent="0.25">
      <c r="A21" s="90">
        <v>3</v>
      </c>
      <c r="B21" s="194" t="s">
        <v>238</v>
      </c>
      <c r="C21" s="194"/>
      <c r="D21" s="194"/>
      <c r="E21" s="194"/>
      <c r="F21" s="194"/>
      <c r="G21" s="90" t="s">
        <v>239</v>
      </c>
      <c r="H21" s="90">
        <v>2</v>
      </c>
      <c r="I21" s="91">
        <f>I12</f>
        <v>65</v>
      </c>
      <c r="J21" s="91">
        <f t="shared" si="1"/>
        <v>130</v>
      </c>
    </row>
    <row r="22" spans="1:10" s="74" customFormat="1" ht="28.5" customHeight="1" x14ac:dyDescent="0.25">
      <c r="A22" s="90">
        <v>4</v>
      </c>
      <c r="B22" s="194" t="s">
        <v>240</v>
      </c>
      <c r="C22" s="194"/>
      <c r="D22" s="194"/>
      <c r="E22" s="194"/>
      <c r="F22" s="194"/>
      <c r="G22" s="90" t="s">
        <v>239</v>
      </c>
      <c r="H22" s="90">
        <v>4</v>
      </c>
      <c r="I22" s="91">
        <f>I13</f>
        <v>5.8</v>
      </c>
      <c r="J22" s="91">
        <f t="shared" si="1"/>
        <v>23.2</v>
      </c>
    </row>
    <row r="23" spans="1:10" s="74" customFormat="1" ht="12.75" customHeight="1" x14ac:dyDescent="0.25">
      <c r="A23" s="90">
        <v>5</v>
      </c>
      <c r="B23" s="200" t="s">
        <v>388</v>
      </c>
      <c r="C23" s="201"/>
      <c r="D23" s="201"/>
      <c r="E23" s="201"/>
      <c r="F23" s="202"/>
      <c r="G23" s="90" t="s">
        <v>239</v>
      </c>
      <c r="H23" s="90">
        <v>2</v>
      </c>
      <c r="I23" s="91">
        <v>12</v>
      </c>
      <c r="J23" s="91">
        <f>H23*I23</f>
        <v>24</v>
      </c>
    </row>
    <row r="24" spans="1:10" s="74" customFormat="1" ht="12.75" customHeight="1" x14ac:dyDescent="0.25">
      <c r="A24" s="197" t="s">
        <v>241</v>
      </c>
      <c r="B24" s="197"/>
      <c r="C24" s="197"/>
      <c r="D24" s="197"/>
      <c r="E24" s="197"/>
      <c r="F24" s="197"/>
      <c r="G24" s="197"/>
      <c r="H24" s="197"/>
      <c r="I24" s="197"/>
      <c r="J24" s="80">
        <f>SUM(J19:J23)</f>
        <v>677.2</v>
      </c>
    </row>
    <row r="25" spans="1:10" s="74" customFormat="1" ht="12.75" customHeight="1" x14ac:dyDescent="0.25">
      <c r="A25" s="197" t="s">
        <v>387</v>
      </c>
      <c r="B25" s="197"/>
      <c r="C25" s="197"/>
      <c r="D25" s="197"/>
      <c r="E25" s="197"/>
      <c r="F25" s="197"/>
      <c r="G25" s="197"/>
      <c r="H25" s="197"/>
      <c r="I25" s="197"/>
      <c r="J25" s="80">
        <f>ROUND(J24/12,2)</f>
        <v>56.43</v>
      </c>
    </row>
    <row r="26" spans="1:10" s="74" customFormat="1" ht="12.75" x14ac:dyDescent="0.25">
      <c r="A26" s="199"/>
      <c r="B26" s="199"/>
      <c r="C26" s="199"/>
      <c r="D26" s="199"/>
      <c r="E26" s="199"/>
      <c r="F26" s="199"/>
      <c r="G26" s="199"/>
      <c r="H26" s="199"/>
      <c r="I26" s="199"/>
      <c r="J26" s="199"/>
    </row>
    <row r="27" spans="1:10" s="74" customFormat="1" ht="12.75" x14ac:dyDescent="0.25">
      <c r="A27" s="198" t="s">
        <v>410</v>
      </c>
      <c r="B27" s="198"/>
      <c r="C27" s="198"/>
      <c r="D27" s="198"/>
      <c r="E27" s="198"/>
      <c r="F27" s="198"/>
      <c r="G27" s="198"/>
      <c r="H27" s="198"/>
      <c r="I27" s="198"/>
      <c r="J27" s="198"/>
    </row>
    <row r="28" spans="1:10" s="74" customFormat="1" ht="25.5" x14ac:dyDescent="0.25">
      <c r="A28" s="89" t="s">
        <v>201</v>
      </c>
      <c r="B28" s="198" t="s">
        <v>202</v>
      </c>
      <c r="C28" s="198"/>
      <c r="D28" s="198"/>
      <c r="E28" s="198"/>
      <c r="F28" s="198"/>
      <c r="G28" s="89" t="s">
        <v>203</v>
      </c>
      <c r="H28" s="89" t="s">
        <v>204</v>
      </c>
      <c r="I28" s="89" t="s">
        <v>234</v>
      </c>
      <c r="J28" s="89" t="s">
        <v>235</v>
      </c>
    </row>
    <row r="29" spans="1:10" s="74" customFormat="1" ht="25.5" customHeight="1" x14ac:dyDescent="0.25">
      <c r="A29" s="90">
        <v>1</v>
      </c>
      <c r="B29" s="194" t="s">
        <v>242</v>
      </c>
      <c r="C29" s="194"/>
      <c r="D29" s="194"/>
      <c r="E29" s="194"/>
      <c r="F29" s="194"/>
      <c r="G29" s="90" t="s">
        <v>203</v>
      </c>
      <c r="H29" s="90">
        <v>4</v>
      </c>
      <c r="I29" s="106">
        <v>45</v>
      </c>
      <c r="J29" s="91">
        <f>H29*I29</f>
        <v>180</v>
      </c>
    </row>
    <row r="30" spans="1:10" s="74" customFormat="1" ht="38.25" customHeight="1" x14ac:dyDescent="0.25">
      <c r="A30" s="90">
        <v>2</v>
      </c>
      <c r="B30" s="194" t="s">
        <v>243</v>
      </c>
      <c r="C30" s="194"/>
      <c r="D30" s="194"/>
      <c r="E30" s="194"/>
      <c r="F30" s="194"/>
      <c r="G30" s="90" t="s">
        <v>203</v>
      </c>
      <c r="H30" s="90">
        <v>6</v>
      </c>
      <c r="I30" s="106">
        <v>45</v>
      </c>
      <c r="J30" s="91">
        <f t="shared" ref="J30:J32" si="2">H30*I30</f>
        <v>270</v>
      </c>
    </row>
    <row r="31" spans="1:10" s="74" customFormat="1" ht="51" customHeight="1" x14ac:dyDescent="0.25">
      <c r="A31" s="90">
        <v>3</v>
      </c>
      <c r="B31" s="194" t="s">
        <v>259</v>
      </c>
      <c r="C31" s="194"/>
      <c r="D31" s="194"/>
      <c r="E31" s="194"/>
      <c r="F31" s="194"/>
      <c r="G31" s="90" t="s">
        <v>239</v>
      </c>
      <c r="H31" s="90">
        <v>2</v>
      </c>
      <c r="I31" s="106">
        <v>52</v>
      </c>
      <c r="J31" s="91">
        <f t="shared" si="2"/>
        <v>104</v>
      </c>
    </row>
    <row r="32" spans="1:10" s="74" customFormat="1" ht="12.75" customHeight="1" x14ac:dyDescent="0.25">
      <c r="A32" s="90">
        <v>4</v>
      </c>
      <c r="B32" s="194" t="s">
        <v>244</v>
      </c>
      <c r="C32" s="194"/>
      <c r="D32" s="194"/>
      <c r="E32" s="194"/>
      <c r="F32" s="194"/>
      <c r="G32" s="90" t="s">
        <v>239</v>
      </c>
      <c r="H32" s="90">
        <v>4</v>
      </c>
      <c r="I32" s="106">
        <v>4</v>
      </c>
      <c r="J32" s="91">
        <f t="shared" si="2"/>
        <v>16</v>
      </c>
    </row>
    <row r="33" spans="1:10" s="74" customFormat="1" ht="12.75" customHeight="1" x14ac:dyDescent="0.25">
      <c r="A33" s="197" t="s">
        <v>241</v>
      </c>
      <c r="B33" s="197"/>
      <c r="C33" s="197"/>
      <c r="D33" s="197"/>
      <c r="E33" s="197"/>
      <c r="F33" s="197"/>
      <c r="G33" s="197"/>
      <c r="H33" s="197"/>
      <c r="I33" s="197"/>
      <c r="J33" s="80">
        <f>SUM(J29:J32)</f>
        <v>570</v>
      </c>
    </row>
    <row r="34" spans="1:10" s="74" customFormat="1" ht="12.75" customHeight="1" x14ac:dyDescent="0.25">
      <c r="A34" s="197" t="s">
        <v>387</v>
      </c>
      <c r="B34" s="197"/>
      <c r="C34" s="197"/>
      <c r="D34" s="197"/>
      <c r="E34" s="197"/>
      <c r="F34" s="197"/>
      <c r="G34" s="197"/>
      <c r="H34" s="197"/>
      <c r="I34" s="197"/>
      <c r="J34" s="80">
        <f>ROUND(J33/12,2)</f>
        <v>47.5</v>
      </c>
    </row>
    <row r="35" spans="1:10" s="74" customFormat="1" ht="12.75" x14ac:dyDescent="0.25">
      <c r="A35" s="199"/>
      <c r="B35" s="199"/>
      <c r="C35" s="199"/>
      <c r="D35" s="199"/>
      <c r="E35" s="199"/>
      <c r="F35" s="199"/>
      <c r="G35" s="199"/>
      <c r="H35" s="199"/>
      <c r="I35" s="199"/>
      <c r="J35" s="199"/>
    </row>
    <row r="36" spans="1:10" s="74" customFormat="1" ht="12.75" x14ac:dyDescent="0.25">
      <c r="A36" s="198" t="s">
        <v>411</v>
      </c>
      <c r="B36" s="198"/>
      <c r="C36" s="198"/>
      <c r="D36" s="198"/>
      <c r="E36" s="198"/>
      <c r="F36" s="198"/>
      <c r="G36" s="198"/>
      <c r="H36" s="198"/>
      <c r="I36" s="198"/>
      <c r="J36" s="198"/>
    </row>
    <row r="37" spans="1:10" s="74" customFormat="1" ht="25.5" x14ac:dyDescent="0.25">
      <c r="A37" s="89" t="s">
        <v>201</v>
      </c>
      <c r="B37" s="198" t="s">
        <v>202</v>
      </c>
      <c r="C37" s="198"/>
      <c r="D37" s="198"/>
      <c r="E37" s="198"/>
      <c r="F37" s="198"/>
      <c r="G37" s="89" t="s">
        <v>203</v>
      </c>
      <c r="H37" s="89" t="s">
        <v>204</v>
      </c>
      <c r="I37" s="89" t="s">
        <v>234</v>
      </c>
      <c r="J37" s="89" t="s">
        <v>235</v>
      </c>
    </row>
    <row r="38" spans="1:10" s="74" customFormat="1" ht="25.5" customHeight="1" x14ac:dyDescent="0.25">
      <c r="A38" s="90">
        <v>1</v>
      </c>
      <c r="B38" s="194" t="s">
        <v>242</v>
      </c>
      <c r="C38" s="194"/>
      <c r="D38" s="194"/>
      <c r="E38" s="194"/>
      <c r="F38" s="194"/>
      <c r="G38" s="90" t="s">
        <v>203</v>
      </c>
      <c r="H38" s="90">
        <v>4</v>
      </c>
      <c r="I38" s="91">
        <f>I29</f>
        <v>45</v>
      </c>
      <c r="J38" s="91">
        <f>H38*I38</f>
        <v>180</v>
      </c>
    </row>
    <row r="39" spans="1:10" s="74" customFormat="1" ht="38.25" customHeight="1" x14ac:dyDescent="0.25">
      <c r="A39" s="90">
        <v>2</v>
      </c>
      <c r="B39" s="194" t="s">
        <v>243</v>
      </c>
      <c r="C39" s="194"/>
      <c r="D39" s="194"/>
      <c r="E39" s="194"/>
      <c r="F39" s="194"/>
      <c r="G39" s="90" t="s">
        <v>203</v>
      </c>
      <c r="H39" s="90">
        <v>6</v>
      </c>
      <c r="I39" s="91">
        <f>I30</f>
        <v>45</v>
      </c>
      <c r="J39" s="91">
        <f t="shared" ref="J39:J42" si="3">H39*I39</f>
        <v>270</v>
      </c>
    </row>
    <row r="40" spans="1:10" s="74" customFormat="1" ht="51" customHeight="1" x14ac:dyDescent="0.25">
      <c r="A40" s="90">
        <v>3</v>
      </c>
      <c r="B40" s="194" t="s">
        <v>259</v>
      </c>
      <c r="C40" s="194"/>
      <c r="D40" s="194"/>
      <c r="E40" s="194"/>
      <c r="F40" s="194"/>
      <c r="G40" s="90" t="s">
        <v>239</v>
      </c>
      <c r="H40" s="90">
        <v>2</v>
      </c>
      <c r="I40" s="91">
        <f>I31</f>
        <v>52</v>
      </c>
      <c r="J40" s="91">
        <f t="shared" si="3"/>
        <v>104</v>
      </c>
    </row>
    <row r="41" spans="1:10" s="74" customFormat="1" ht="12.75" customHeight="1" x14ac:dyDescent="0.25">
      <c r="A41" s="90">
        <v>4</v>
      </c>
      <c r="B41" s="194" t="s">
        <v>244</v>
      </c>
      <c r="C41" s="194"/>
      <c r="D41" s="194"/>
      <c r="E41" s="194"/>
      <c r="F41" s="194"/>
      <c r="G41" s="90" t="s">
        <v>239</v>
      </c>
      <c r="H41" s="90">
        <v>4</v>
      </c>
      <c r="I41" s="91">
        <f>I32</f>
        <v>4</v>
      </c>
      <c r="J41" s="91">
        <f t="shared" si="3"/>
        <v>16</v>
      </c>
    </row>
    <row r="42" spans="1:10" s="74" customFormat="1" ht="12.75" customHeight="1" x14ac:dyDescent="0.25">
      <c r="A42" s="90">
        <v>5</v>
      </c>
      <c r="B42" s="200" t="s">
        <v>388</v>
      </c>
      <c r="C42" s="201"/>
      <c r="D42" s="201"/>
      <c r="E42" s="201"/>
      <c r="F42" s="202"/>
      <c r="G42" s="90" t="s">
        <v>239</v>
      </c>
      <c r="H42" s="90">
        <v>2</v>
      </c>
      <c r="I42" s="91">
        <v>12</v>
      </c>
      <c r="J42" s="91">
        <f t="shared" si="3"/>
        <v>24</v>
      </c>
    </row>
    <row r="43" spans="1:10" s="74" customFormat="1" ht="12.75" customHeight="1" x14ac:dyDescent="0.25">
      <c r="A43" s="197" t="s">
        <v>241</v>
      </c>
      <c r="B43" s="197"/>
      <c r="C43" s="197"/>
      <c r="D43" s="197"/>
      <c r="E43" s="197"/>
      <c r="F43" s="197"/>
      <c r="G43" s="197"/>
      <c r="H43" s="197"/>
      <c r="I43" s="197"/>
      <c r="J43" s="80">
        <f>SUM(J38:J42)</f>
        <v>594</v>
      </c>
    </row>
    <row r="44" spans="1:10" s="74" customFormat="1" ht="12.75" customHeight="1" x14ac:dyDescent="0.25">
      <c r="A44" s="197" t="s">
        <v>387</v>
      </c>
      <c r="B44" s="197"/>
      <c r="C44" s="197"/>
      <c r="D44" s="197"/>
      <c r="E44" s="197"/>
      <c r="F44" s="197"/>
      <c r="G44" s="197"/>
      <c r="H44" s="197"/>
      <c r="I44" s="197"/>
      <c r="J44" s="80">
        <f>ROUND(J43/12,2)</f>
        <v>49.5</v>
      </c>
    </row>
    <row r="45" spans="1:10" s="74" customFormat="1" ht="12.75" customHeight="1" x14ac:dyDescent="0.25">
      <c r="A45" s="199"/>
      <c r="B45" s="199"/>
      <c r="C45" s="199"/>
      <c r="D45" s="199"/>
      <c r="E45" s="199"/>
      <c r="F45" s="199"/>
      <c r="G45" s="199"/>
      <c r="H45" s="199"/>
      <c r="I45" s="199"/>
      <c r="J45" s="199"/>
    </row>
    <row r="46" spans="1:10" s="74" customFormat="1" ht="12.75" x14ac:dyDescent="0.25">
      <c r="A46" s="198" t="s">
        <v>412</v>
      </c>
      <c r="B46" s="198"/>
      <c r="C46" s="198"/>
      <c r="D46" s="198"/>
      <c r="E46" s="198"/>
      <c r="F46" s="198"/>
      <c r="G46" s="198"/>
      <c r="H46" s="198"/>
      <c r="I46" s="198"/>
      <c r="J46" s="198"/>
    </row>
    <row r="47" spans="1:10" s="74" customFormat="1" ht="25.5" x14ac:dyDescent="0.25">
      <c r="A47" s="89" t="s">
        <v>201</v>
      </c>
      <c r="B47" s="198" t="s">
        <v>202</v>
      </c>
      <c r="C47" s="198"/>
      <c r="D47" s="198"/>
      <c r="E47" s="198"/>
      <c r="F47" s="198"/>
      <c r="G47" s="89" t="s">
        <v>203</v>
      </c>
      <c r="H47" s="89" t="s">
        <v>204</v>
      </c>
      <c r="I47" s="89" t="s">
        <v>234</v>
      </c>
      <c r="J47" s="89" t="s">
        <v>235</v>
      </c>
    </row>
    <row r="48" spans="1:10" s="74" customFormat="1" ht="12.75" x14ac:dyDescent="0.25">
      <c r="A48" s="90">
        <v>1</v>
      </c>
      <c r="B48" s="194" t="s">
        <v>245</v>
      </c>
      <c r="C48" s="194"/>
      <c r="D48" s="194"/>
      <c r="E48" s="194"/>
      <c r="F48" s="194"/>
      <c r="G48" s="90" t="s">
        <v>203</v>
      </c>
      <c r="H48" s="90">
        <v>4</v>
      </c>
      <c r="I48" s="107">
        <v>45</v>
      </c>
      <c r="J48" s="91">
        <f t="shared" ref="J48:J53" si="4">H48*I48</f>
        <v>180</v>
      </c>
    </row>
    <row r="49" spans="1:10" s="74" customFormat="1" ht="38.25" customHeight="1" x14ac:dyDescent="0.25">
      <c r="A49" s="90">
        <v>2</v>
      </c>
      <c r="B49" s="194" t="s">
        <v>246</v>
      </c>
      <c r="C49" s="194"/>
      <c r="D49" s="194"/>
      <c r="E49" s="194"/>
      <c r="F49" s="194"/>
      <c r="G49" s="90" t="s">
        <v>203</v>
      </c>
      <c r="H49" s="90">
        <v>4</v>
      </c>
      <c r="I49" s="107">
        <v>45</v>
      </c>
      <c r="J49" s="91">
        <f t="shared" si="4"/>
        <v>180</v>
      </c>
    </row>
    <row r="50" spans="1:10" s="74" customFormat="1" ht="25.5" customHeight="1" x14ac:dyDescent="0.25">
      <c r="A50" s="90">
        <v>3</v>
      </c>
      <c r="B50" s="194" t="s">
        <v>247</v>
      </c>
      <c r="C50" s="194"/>
      <c r="D50" s="194"/>
      <c r="E50" s="194"/>
      <c r="F50" s="194"/>
      <c r="G50" s="90" t="s">
        <v>203</v>
      </c>
      <c r="H50" s="90">
        <v>2</v>
      </c>
      <c r="I50" s="107">
        <v>18</v>
      </c>
      <c r="J50" s="91">
        <f t="shared" si="4"/>
        <v>36</v>
      </c>
    </row>
    <row r="51" spans="1:10" s="74" customFormat="1" ht="25.5" customHeight="1" x14ac:dyDescent="0.25">
      <c r="A51" s="90">
        <v>4</v>
      </c>
      <c r="B51" s="194" t="s">
        <v>248</v>
      </c>
      <c r="C51" s="194"/>
      <c r="D51" s="194"/>
      <c r="E51" s="194"/>
      <c r="F51" s="194"/>
      <c r="G51" s="90" t="s">
        <v>203</v>
      </c>
      <c r="H51" s="90">
        <v>4</v>
      </c>
      <c r="I51" s="107">
        <v>5</v>
      </c>
      <c r="J51" s="91">
        <f t="shared" si="4"/>
        <v>20</v>
      </c>
    </row>
    <row r="52" spans="1:10" s="74" customFormat="1" ht="25.5" customHeight="1" x14ac:dyDescent="0.25">
      <c r="A52" s="90">
        <v>5</v>
      </c>
      <c r="B52" s="194" t="s">
        <v>249</v>
      </c>
      <c r="C52" s="194"/>
      <c r="D52" s="194"/>
      <c r="E52" s="194"/>
      <c r="F52" s="194"/>
      <c r="G52" s="90" t="s">
        <v>239</v>
      </c>
      <c r="H52" s="90">
        <v>2</v>
      </c>
      <c r="I52" s="107">
        <v>63</v>
      </c>
      <c r="J52" s="91">
        <f t="shared" si="4"/>
        <v>126</v>
      </c>
    </row>
    <row r="53" spans="1:10" s="74" customFormat="1" ht="12.75" customHeight="1" x14ac:dyDescent="0.25">
      <c r="A53" s="90">
        <v>6</v>
      </c>
      <c r="B53" s="194" t="s">
        <v>250</v>
      </c>
      <c r="C53" s="194"/>
      <c r="D53" s="194"/>
      <c r="E53" s="194"/>
      <c r="F53" s="194"/>
      <c r="G53" s="90" t="s">
        <v>239</v>
      </c>
      <c r="H53" s="90">
        <v>4</v>
      </c>
      <c r="I53" s="107">
        <v>4</v>
      </c>
      <c r="J53" s="91">
        <f t="shared" si="4"/>
        <v>16</v>
      </c>
    </row>
    <row r="54" spans="1:10" s="74" customFormat="1" ht="12.75" customHeight="1" x14ac:dyDescent="0.25">
      <c r="A54" s="197" t="s">
        <v>241</v>
      </c>
      <c r="B54" s="197"/>
      <c r="C54" s="197"/>
      <c r="D54" s="197"/>
      <c r="E54" s="197"/>
      <c r="F54" s="197"/>
      <c r="G54" s="197"/>
      <c r="H54" s="197"/>
      <c r="I54" s="197"/>
      <c r="J54" s="80">
        <f>SUM(J48:J53)</f>
        <v>558</v>
      </c>
    </row>
    <row r="55" spans="1:10" s="74" customFormat="1" ht="12.75" customHeight="1" x14ac:dyDescent="0.25">
      <c r="A55" s="197" t="s">
        <v>387</v>
      </c>
      <c r="B55" s="197"/>
      <c r="C55" s="197"/>
      <c r="D55" s="197"/>
      <c r="E55" s="197"/>
      <c r="F55" s="197"/>
      <c r="G55" s="197"/>
      <c r="H55" s="197"/>
      <c r="I55" s="197"/>
      <c r="J55" s="80">
        <f>ROUND(J54/12,2)</f>
        <v>46.5</v>
      </c>
    </row>
    <row r="56" spans="1:10" x14ac:dyDescent="0.25">
      <c r="A56" s="199"/>
      <c r="B56" s="199"/>
      <c r="C56" s="199"/>
      <c r="D56" s="199"/>
      <c r="E56" s="199"/>
      <c r="F56" s="199"/>
      <c r="G56" s="199"/>
      <c r="H56" s="199"/>
      <c r="I56" s="199"/>
      <c r="J56" s="199"/>
    </row>
    <row r="57" spans="1:10" x14ac:dyDescent="0.25">
      <c r="A57" s="198" t="s">
        <v>413</v>
      </c>
      <c r="B57" s="198"/>
      <c r="C57" s="198"/>
      <c r="D57" s="198"/>
      <c r="E57" s="198"/>
      <c r="F57" s="198"/>
      <c r="G57" s="198"/>
      <c r="H57" s="198"/>
      <c r="I57" s="198"/>
      <c r="J57" s="198"/>
    </row>
    <row r="58" spans="1:10" ht="25.5" x14ac:dyDescent="0.25">
      <c r="A58" s="89" t="s">
        <v>201</v>
      </c>
      <c r="B58" s="198" t="s">
        <v>202</v>
      </c>
      <c r="C58" s="198"/>
      <c r="D58" s="198"/>
      <c r="E58" s="198"/>
      <c r="F58" s="198"/>
      <c r="G58" s="89" t="s">
        <v>203</v>
      </c>
      <c r="H58" s="89" t="s">
        <v>204</v>
      </c>
      <c r="I58" s="89" t="s">
        <v>234</v>
      </c>
      <c r="J58" s="89" t="s">
        <v>235</v>
      </c>
    </row>
    <row r="59" spans="1:10" ht="15" customHeight="1" x14ac:dyDescent="0.25">
      <c r="A59" s="90">
        <v>1</v>
      </c>
      <c r="B59" s="194" t="s">
        <v>251</v>
      </c>
      <c r="C59" s="194"/>
      <c r="D59" s="194"/>
      <c r="E59" s="194"/>
      <c r="F59" s="194"/>
      <c r="G59" s="90" t="s">
        <v>203</v>
      </c>
      <c r="H59" s="90">
        <v>4</v>
      </c>
      <c r="I59" s="91">
        <f>I10</f>
        <v>50</v>
      </c>
      <c r="J59" s="91">
        <f t="shared" ref="J59:J63" si="5">H59*I59</f>
        <v>200</v>
      </c>
    </row>
    <row r="60" spans="1:10" ht="51" customHeight="1" x14ac:dyDescent="0.25">
      <c r="A60" s="90">
        <v>2</v>
      </c>
      <c r="B60" s="194" t="s">
        <v>252</v>
      </c>
      <c r="C60" s="194"/>
      <c r="D60" s="194"/>
      <c r="E60" s="194"/>
      <c r="F60" s="194"/>
      <c r="G60" s="90" t="s">
        <v>203</v>
      </c>
      <c r="H60" s="90">
        <v>6</v>
      </c>
      <c r="I60" s="91">
        <f>I20</f>
        <v>50</v>
      </c>
      <c r="J60" s="91">
        <f t="shared" si="5"/>
        <v>300</v>
      </c>
    </row>
    <row r="61" spans="1:10" ht="38.25" customHeight="1" x14ac:dyDescent="0.25">
      <c r="A61" s="90">
        <v>3</v>
      </c>
      <c r="B61" s="194" t="s">
        <v>253</v>
      </c>
      <c r="C61" s="194"/>
      <c r="D61" s="194"/>
      <c r="E61" s="194"/>
      <c r="F61" s="194"/>
      <c r="G61" s="90" t="s">
        <v>203</v>
      </c>
      <c r="H61" s="90">
        <v>2</v>
      </c>
      <c r="I61" s="91">
        <v>109</v>
      </c>
      <c r="J61" s="91">
        <f t="shared" si="5"/>
        <v>218</v>
      </c>
    </row>
    <row r="62" spans="1:10" ht="38.25" customHeight="1" x14ac:dyDescent="0.25">
      <c r="A62" s="90">
        <v>4</v>
      </c>
      <c r="B62" s="194" t="s">
        <v>254</v>
      </c>
      <c r="C62" s="194"/>
      <c r="D62" s="194"/>
      <c r="E62" s="194"/>
      <c r="F62" s="194"/>
      <c r="G62" s="90" t="s">
        <v>239</v>
      </c>
      <c r="H62" s="90">
        <v>2</v>
      </c>
      <c r="I62" s="91">
        <f>I52</f>
        <v>63</v>
      </c>
      <c r="J62" s="91">
        <f t="shared" si="5"/>
        <v>126</v>
      </c>
    </row>
    <row r="63" spans="1:10" ht="38.25" customHeight="1" x14ac:dyDescent="0.25">
      <c r="A63" s="90">
        <v>5</v>
      </c>
      <c r="B63" s="194" t="s">
        <v>260</v>
      </c>
      <c r="C63" s="194"/>
      <c r="D63" s="194"/>
      <c r="E63" s="194"/>
      <c r="F63" s="194"/>
      <c r="G63" s="90" t="s">
        <v>239</v>
      </c>
      <c r="H63" s="90">
        <v>4</v>
      </c>
      <c r="I63" s="91">
        <f>I53</f>
        <v>4</v>
      </c>
      <c r="J63" s="91">
        <f t="shared" si="5"/>
        <v>16</v>
      </c>
    </row>
    <row r="64" spans="1:10" ht="15" customHeight="1" x14ac:dyDescent="0.25">
      <c r="A64" s="195" t="s">
        <v>241</v>
      </c>
      <c r="B64" s="195"/>
      <c r="C64" s="195"/>
      <c r="D64" s="195"/>
      <c r="E64" s="195"/>
      <c r="F64" s="195"/>
      <c r="G64" s="195"/>
      <c r="H64" s="195"/>
      <c r="I64" s="195"/>
      <c r="J64" s="80">
        <f>SUM(J59:J63)</f>
        <v>860</v>
      </c>
    </row>
    <row r="65" spans="1:10" x14ac:dyDescent="0.25">
      <c r="A65" s="197" t="s">
        <v>387</v>
      </c>
      <c r="B65" s="197"/>
      <c r="C65" s="197"/>
      <c r="D65" s="197"/>
      <c r="E65" s="197"/>
      <c r="F65" s="197"/>
      <c r="G65" s="197"/>
      <c r="H65" s="197"/>
      <c r="I65" s="197"/>
      <c r="J65" s="80">
        <f>ROUND(J64/12,2)</f>
        <v>71.67</v>
      </c>
    </row>
    <row r="66" spans="1:10" x14ac:dyDescent="0.25">
      <c r="A66" s="196"/>
      <c r="B66" s="196"/>
      <c r="C66" s="196"/>
      <c r="D66" s="196"/>
      <c r="E66" s="196"/>
      <c r="F66" s="196"/>
      <c r="G66" s="196"/>
      <c r="H66" s="196"/>
      <c r="I66" s="196"/>
      <c r="J66" s="196"/>
    </row>
    <row r="67" spans="1:10" x14ac:dyDescent="0.25">
      <c r="B67" s="193"/>
      <c r="C67" s="193"/>
      <c r="D67" s="193"/>
      <c r="E67" s="193"/>
      <c r="F67" s="193"/>
      <c r="G67" s="87"/>
    </row>
    <row r="68" spans="1:10" x14ac:dyDescent="0.25">
      <c r="B68" s="193"/>
      <c r="C68" s="193"/>
      <c r="D68" s="193"/>
      <c r="E68" s="193"/>
      <c r="F68" s="193"/>
      <c r="G68" s="87"/>
    </row>
    <row r="69" spans="1:10" x14ac:dyDescent="0.25">
      <c r="B69" s="193"/>
      <c r="C69" s="193"/>
      <c r="D69" s="193"/>
      <c r="E69" s="193"/>
      <c r="F69" s="193"/>
      <c r="G69" s="87"/>
    </row>
    <row r="70" spans="1:10" x14ac:dyDescent="0.25">
      <c r="B70" s="193"/>
      <c r="C70" s="193"/>
      <c r="D70" s="193"/>
      <c r="E70" s="193"/>
      <c r="F70" s="193"/>
      <c r="G70" s="87"/>
    </row>
    <row r="71" spans="1:10" x14ac:dyDescent="0.25">
      <c r="B71" s="193"/>
      <c r="C71" s="193"/>
      <c r="D71" s="193"/>
      <c r="E71" s="193"/>
      <c r="F71" s="193"/>
      <c r="G71" s="87"/>
    </row>
    <row r="72" spans="1:10" x14ac:dyDescent="0.25">
      <c r="B72" s="193"/>
      <c r="C72" s="193"/>
      <c r="D72" s="193"/>
      <c r="E72" s="193"/>
      <c r="F72" s="193"/>
      <c r="G72" s="87"/>
    </row>
    <row r="73" spans="1:10" x14ac:dyDescent="0.25">
      <c r="B73" s="193"/>
      <c r="C73" s="193"/>
      <c r="D73" s="193"/>
      <c r="E73" s="193"/>
      <c r="F73" s="193"/>
      <c r="G73" s="87"/>
    </row>
    <row r="74" spans="1:10" x14ac:dyDescent="0.25">
      <c r="B74" s="193"/>
      <c r="C74" s="193"/>
      <c r="D74" s="193"/>
      <c r="E74" s="193"/>
      <c r="F74" s="193"/>
      <c r="G74" s="87"/>
    </row>
    <row r="75" spans="1:10" x14ac:dyDescent="0.25">
      <c r="B75" s="193"/>
      <c r="C75" s="193"/>
      <c r="D75" s="193"/>
      <c r="E75" s="193"/>
      <c r="F75" s="193"/>
      <c r="G75" s="87"/>
    </row>
    <row r="76" spans="1:10" x14ac:dyDescent="0.25">
      <c r="B76" s="193"/>
      <c r="C76" s="193"/>
      <c r="D76" s="193"/>
      <c r="E76" s="193"/>
      <c r="F76" s="193"/>
      <c r="G76" s="87"/>
    </row>
    <row r="77" spans="1:10" x14ac:dyDescent="0.25">
      <c r="B77" s="193"/>
      <c r="C77" s="193"/>
      <c r="D77" s="193"/>
      <c r="E77" s="193"/>
      <c r="F77" s="193"/>
      <c r="G77" s="87"/>
    </row>
    <row r="78" spans="1:10" x14ac:dyDescent="0.25">
      <c r="B78" s="193"/>
      <c r="C78" s="193"/>
      <c r="D78" s="193"/>
      <c r="E78" s="193"/>
      <c r="F78" s="193"/>
      <c r="G78" s="87"/>
    </row>
  </sheetData>
  <mergeCells count="78">
    <mergeCell ref="B12:F12"/>
    <mergeCell ref="A8:J8"/>
    <mergeCell ref="B13:F13"/>
    <mergeCell ref="A14:I14"/>
    <mergeCell ref="B41:F41"/>
    <mergeCell ref="B28:F28"/>
    <mergeCell ref="B29:F29"/>
    <mergeCell ref="B30:F30"/>
    <mergeCell ref="B31:F31"/>
    <mergeCell ref="A27:J27"/>
    <mergeCell ref="A26:J26"/>
    <mergeCell ref="A15:I15"/>
    <mergeCell ref="A16:J16"/>
    <mergeCell ref="A17:J17"/>
    <mergeCell ref="B18:F18"/>
    <mergeCell ref="B19:F19"/>
    <mergeCell ref="A6:J6"/>
    <mergeCell ref="A7:J7"/>
    <mergeCell ref="B9:F9"/>
    <mergeCell ref="B10:F10"/>
    <mergeCell ref="B11:F11"/>
    <mergeCell ref="A1:J1"/>
    <mergeCell ref="A2:J2"/>
    <mergeCell ref="A3:J3"/>
    <mergeCell ref="A4:J4"/>
    <mergeCell ref="A5:J5"/>
    <mergeCell ref="B20:F20"/>
    <mergeCell ref="B21:F21"/>
    <mergeCell ref="B22:F22"/>
    <mergeCell ref="A25:I25"/>
    <mergeCell ref="A24:I24"/>
    <mergeCell ref="B23:F23"/>
    <mergeCell ref="B32:F32"/>
    <mergeCell ref="B47:F47"/>
    <mergeCell ref="A43:I43"/>
    <mergeCell ref="A45:J45"/>
    <mergeCell ref="B48:F48"/>
    <mergeCell ref="B49:F49"/>
    <mergeCell ref="B50:F50"/>
    <mergeCell ref="A46:J46"/>
    <mergeCell ref="A33:I33"/>
    <mergeCell ref="A35:J35"/>
    <mergeCell ref="A34:I34"/>
    <mergeCell ref="A36:J36"/>
    <mergeCell ref="B37:F37"/>
    <mergeCell ref="B38:F38"/>
    <mergeCell ref="B39:F39"/>
    <mergeCell ref="B40:F40"/>
    <mergeCell ref="B42:F42"/>
    <mergeCell ref="A44:I44"/>
    <mergeCell ref="B51:F51"/>
    <mergeCell ref="B52:F52"/>
    <mergeCell ref="B53:F53"/>
    <mergeCell ref="B58:F58"/>
    <mergeCell ref="B59:F59"/>
    <mergeCell ref="A54:I54"/>
    <mergeCell ref="A56:J56"/>
    <mergeCell ref="A57:J57"/>
    <mergeCell ref="A55:I55"/>
    <mergeCell ref="B60:F60"/>
    <mergeCell ref="B61:F61"/>
    <mergeCell ref="B62:F62"/>
    <mergeCell ref="B63:F63"/>
    <mergeCell ref="B67:F67"/>
    <mergeCell ref="A64:I64"/>
    <mergeCell ref="A66:J66"/>
    <mergeCell ref="A65:I65"/>
    <mergeCell ref="B77:F77"/>
    <mergeCell ref="B78:F78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</mergeCells>
  <pageMargins left="0.66944444444444395" right="0.196527777777778" top="0.74791666666666701" bottom="0.66944444444444395" header="0.511811023622047" footer="0.511811023622047"/>
  <pageSetup paperSize="9" scale="65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FF00"/>
  </sheetPr>
  <dimension ref="A1:ALW162"/>
  <sheetViews>
    <sheetView topLeftCell="A40" zoomScaleNormal="100" workbookViewId="0">
      <selection activeCell="M51" sqref="M51"/>
    </sheetView>
  </sheetViews>
  <sheetFormatPr defaultColWidth="8.7109375" defaultRowHeight="15" x14ac:dyDescent="0.25"/>
  <cols>
    <col min="1" max="1" width="4.7109375" style="71" bestFit="1" customWidth="1"/>
    <col min="2" max="2" width="26.5703125" style="71" customWidth="1"/>
    <col min="3" max="4" width="9.85546875" style="71" customWidth="1"/>
    <col min="5" max="5" width="12.140625" style="71" customWidth="1"/>
    <col min="6" max="6" width="10.42578125" style="72" bestFit="1" customWidth="1"/>
    <col min="7" max="7" width="18" style="72" customWidth="1"/>
    <col min="8" max="8" width="12.7109375" style="105" bestFit="1" customWidth="1"/>
    <col min="9" max="9" width="14.28515625" style="71" customWidth="1"/>
    <col min="10" max="10" width="15.5703125" style="72" bestFit="1" customWidth="1"/>
    <col min="11" max="11" width="8.7109375" style="71"/>
    <col min="12" max="12" width="16.140625" style="71" customWidth="1"/>
    <col min="13" max="1011" width="8.7109375" style="71"/>
  </cols>
  <sheetData>
    <row r="1" spans="1:10" s="73" customFormat="1" ht="18" customHeight="1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73" customFormat="1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s="73" customFormat="1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</row>
    <row r="4" spans="1:10" s="73" customFormat="1" ht="15.75" x14ac:dyDescent="0.25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</row>
    <row r="5" spans="1:10" s="73" customFormat="1" ht="15.75" x14ac:dyDescent="0.25">
      <c r="A5" s="141"/>
      <c r="B5" s="141"/>
      <c r="C5" s="141"/>
      <c r="D5" s="141"/>
      <c r="E5" s="141"/>
      <c r="F5" s="141"/>
      <c r="G5" s="141"/>
      <c r="H5" s="141"/>
      <c r="I5" s="141"/>
      <c r="J5" s="141"/>
    </row>
    <row r="6" spans="1:10" s="73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0" s="73" customFormat="1" ht="15" customHeight="1" x14ac:dyDescent="0.25">
      <c r="A7" s="214"/>
      <c r="B7" s="214"/>
      <c r="C7" s="214"/>
      <c r="D7" s="214"/>
      <c r="E7" s="214"/>
      <c r="F7" s="214"/>
      <c r="G7" s="214"/>
      <c r="H7" s="214"/>
      <c r="I7" s="214"/>
      <c r="J7" s="214"/>
    </row>
    <row r="8" spans="1:10" s="74" customFormat="1" ht="12.75" x14ac:dyDescent="0.25">
      <c r="A8" s="207" t="s">
        <v>200</v>
      </c>
      <c r="B8" s="207"/>
      <c r="C8" s="207"/>
      <c r="D8" s="207"/>
      <c r="E8" s="207"/>
      <c r="F8" s="207"/>
      <c r="G8" s="207"/>
      <c r="H8" s="207"/>
      <c r="I8" s="207"/>
      <c r="J8" s="207"/>
    </row>
    <row r="9" spans="1:10" s="74" customFormat="1" ht="24" customHeight="1" x14ac:dyDescent="0.25">
      <c r="A9" s="98" t="s">
        <v>201</v>
      </c>
      <c r="B9" s="208" t="s">
        <v>202</v>
      </c>
      <c r="C9" s="208"/>
      <c r="D9" s="208"/>
      <c r="E9" s="208"/>
      <c r="F9" s="98" t="s">
        <v>379</v>
      </c>
      <c r="G9" s="98" t="s">
        <v>203</v>
      </c>
      <c r="H9" s="102" t="s">
        <v>204</v>
      </c>
      <c r="I9" s="98" t="s">
        <v>205</v>
      </c>
      <c r="J9" s="98" t="s">
        <v>206</v>
      </c>
    </row>
    <row r="10" spans="1:10" s="74" customFormat="1" ht="12.75" x14ac:dyDescent="0.25">
      <c r="A10" s="77">
        <v>1</v>
      </c>
      <c r="B10" s="204" t="s">
        <v>302</v>
      </c>
      <c r="C10" s="204"/>
      <c r="D10" s="204"/>
      <c r="E10" s="204"/>
      <c r="F10" s="77" t="s">
        <v>275</v>
      </c>
      <c r="G10" s="77" t="s">
        <v>207</v>
      </c>
      <c r="H10" s="103">
        <v>600</v>
      </c>
      <c r="I10" s="107">
        <v>5.25</v>
      </c>
      <c r="J10" s="78">
        <f t="shared" ref="J10:J56" si="0">I10*H10</f>
        <v>3150</v>
      </c>
    </row>
    <row r="11" spans="1:10" s="74" customFormat="1" ht="12.75" x14ac:dyDescent="0.25">
      <c r="A11" s="77">
        <v>2</v>
      </c>
      <c r="B11" s="204" t="s">
        <v>303</v>
      </c>
      <c r="C11" s="204"/>
      <c r="D11" s="204"/>
      <c r="E11" s="204"/>
      <c r="F11" s="77" t="s">
        <v>261</v>
      </c>
      <c r="G11" s="77" t="s">
        <v>208</v>
      </c>
      <c r="H11" s="103">
        <v>600</v>
      </c>
      <c r="I11" s="107">
        <v>7.8</v>
      </c>
      <c r="J11" s="78">
        <f t="shared" si="0"/>
        <v>4680</v>
      </c>
    </row>
    <row r="12" spans="1:10" s="74" customFormat="1" ht="12.75" x14ac:dyDescent="0.25">
      <c r="A12" s="77">
        <v>3</v>
      </c>
      <c r="B12" s="212" t="s">
        <v>304</v>
      </c>
      <c r="C12" s="212"/>
      <c r="D12" s="212"/>
      <c r="E12" s="212"/>
      <c r="F12" s="97" t="s">
        <v>262</v>
      </c>
      <c r="G12" s="97" t="s">
        <v>207</v>
      </c>
      <c r="H12" s="103">
        <v>1000</v>
      </c>
      <c r="I12" s="107">
        <v>7.9</v>
      </c>
      <c r="J12" s="78">
        <f t="shared" si="0"/>
        <v>7900</v>
      </c>
    </row>
    <row r="13" spans="1:10" s="74" customFormat="1" ht="12.75" x14ac:dyDescent="0.25">
      <c r="A13" s="77">
        <v>4</v>
      </c>
      <c r="B13" s="204" t="s">
        <v>305</v>
      </c>
      <c r="C13" s="204"/>
      <c r="D13" s="204"/>
      <c r="E13" s="204"/>
      <c r="F13" s="77" t="s">
        <v>263</v>
      </c>
      <c r="G13" s="97" t="s">
        <v>209</v>
      </c>
      <c r="H13" s="103">
        <v>25</v>
      </c>
      <c r="I13" s="107">
        <v>20.190000000000001</v>
      </c>
      <c r="J13" s="78">
        <f t="shared" si="0"/>
        <v>504.75000000000006</v>
      </c>
    </row>
    <row r="14" spans="1:10" s="74" customFormat="1" ht="12.75" x14ac:dyDescent="0.25">
      <c r="A14" s="77">
        <v>5</v>
      </c>
      <c r="B14" s="212" t="s">
        <v>306</v>
      </c>
      <c r="C14" s="212"/>
      <c r="D14" s="212"/>
      <c r="E14" s="212"/>
      <c r="F14" s="97" t="s">
        <v>263</v>
      </c>
      <c r="G14" s="97" t="s">
        <v>209</v>
      </c>
      <c r="H14" s="103">
        <v>6</v>
      </c>
      <c r="I14" s="107">
        <v>329.64</v>
      </c>
      <c r="J14" s="78">
        <f t="shared" si="0"/>
        <v>1977.84</v>
      </c>
    </row>
    <row r="15" spans="1:10" s="74" customFormat="1" ht="12.75" x14ac:dyDescent="0.25">
      <c r="A15" s="77">
        <v>6</v>
      </c>
      <c r="B15" s="212" t="s">
        <v>307</v>
      </c>
      <c r="C15" s="212"/>
      <c r="D15" s="212"/>
      <c r="E15" s="212"/>
      <c r="F15" s="97" t="s">
        <v>264</v>
      </c>
      <c r="G15" s="97" t="s">
        <v>208</v>
      </c>
      <c r="H15" s="103">
        <v>840</v>
      </c>
      <c r="I15" s="107">
        <v>6.3</v>
      </c>
      <c r="J15" s="78">
        <f t="shared" si="0"/>
        <v>5292</v>
      </c>
    </row>
    <row r="16" spans="1:10" s="74" customFormat="1" ht="12.75" x14ac:dyDescent="0.25">
      <c r="A16" s="77">
        <v>7</v>
      </c>
      <c r="B16" s="212" t="s">
        <v>308</v>
      </c>
      <c r="C16" s="212"/>
      <c r="D16" s="212"/>
      <c r="E16" s="212"/>
      <c r="F16" s="97" t="s">
        <v>265</v>
      </c>
      <c r="G16" s="97" t="s">
        <v>209</v>
      </c>
      <c r="H16" s="103">
        <v>1130</v>
      </c>
      <c r="I16" s="107">
        <v>8.8000000000000007</v>
      </c>
      <c r="J16" s="78">
        <f t="shared" si="0"/>
        <v>9944</v>
      </c>
    </row>
    <row r="17" spans="1:10" s="74" customFormat="1" ht="12.75" x14ac:dyDescent="0.25">
      <c r="A17" s="77">
        <v>8</v>
      </c>
      <c r="B17" s="212" t="s">
        <v>309</v>
      </c>
      <c r="C17" s="212"/>
      <c r="D17" s="212"/>
      <c r="E17" s="212"/>
      <c r="F17" s="97" t="s">
        <v>266</v>
      </c>
      <c r="G17" s="97" t="s">
        <v>210</v>
      </c>
      <c r="H17" s="103">
        <v>900</v>
      </c>
      <c r="I17" s="107">
        <v>1.67</v>
      </c>
      <c r="J17" s="78">
        <f t="shared" si="0"/>
        <v>1503</v>
      </c>
    </row>
    <row r="18" spans="1:10" s="74" customFormat="1" ht="12.75" x14ac:dyDescent="0.25">
      <c r="A18" s="77">
        <v>9</v>
      </c>
      <c r="B18" s="212" t="s">
        <v>310</v>
      </c>
      <c r="C18" s="212"/>
      <c r="D18" s="212"/>
      <c r="E18" s="212"/>
      <c r="F18" s="97" t="s">
        <v>267</v>
      </c>
      <c r="G18" s="77" t="s">
        <v>209</v>
      </c>
      <c r="H18" s="103">
        <v>36</v>
      </c>
      <c r="I18" s="107">
        <v>3.44</v>
      </c>
      <c r="J18" s="78">
        <f t="shared" si="0"/>
        <v>123.84</v>
      </c>
    </row>
    <row r="19" spans="1:10" s="74" customFormat="1" ht="12.75" x14ac:dyDescent="0.25">
      <c r="A19" s="77">
        <v>10</v>
      </c>
      <c r="B19" s="204" t="s">
        <v>311</v>
      </c>
      <c r="C19" s="204"/>
      <c r="D19" s="204"/>
      <c r="E19" s="204"/>
      <c r="F19" s="77" t="s">
        <v>268</v>
      </c>
      <c r="G19" s="77" t="s">
        <v>209</v>
      </c>
      <c r="H19" s="103">
        <v>36</v>
      </c>
      <c r="I19" s="107">
        <v>5.26</v>
      </c>
      <c r="J19" s="78">
        <f t="shared" si="0"/>
        <v>189.35999999999999</v>
      </c>
    </row>
    <row r="20" spans="1:10" s="74" customFormat="1" ht="12.75" x14ac:dyDescent="0.25">
      <c r="A20" s="77">
        <v>11</v>
      </c>
      <c r="B20" s="212" t="s">
        <v>312</v>
      </c>
      <c r="C20" s="212"/>
      <c r="D20" s="212"/>
      <c r="E20" s="212"/>
      <c r="F20" s="97" t="s">
        <v>269</v>
      </c>
      <c r="G20" s="97" t="s">
        <v>211</v>
      </c>
      <c r="H20" s="103">
        <v>80</v>
      </c>
      <c r="I20" s="107">
        <v>22</v>
      </c>
      <c r="J20" s="78">
        <f t="shared" si="0"/>
        <v>1760</v>
      </c>
    </row>
    <row r="21" spans="1:10" s="74" customFormat="1" ht="12.75" x14ac:dyDescent="0.25">
      <c r="A21" s="77">
        <v>12</v>
      </c>
      <c r="B21" s="204" t="s">
        <v>313</v>
      </c>
      <c r="C21" s="204"/>
      <c r="D21" s="204"/>
      <c r="E21" s="204"/>
      <c r="F21" s="77" t="s">
        <v>270</v>
      </c>
      <c r="G21" s="77" t="s">
        <v>209</v>
      </c>
      <c r="H21" s="103">
        <v>2400</v>
      </c>
      <c r="I21" s="107">
        <v>0.7</v>
      </c>
      <c r="J21" s="78">
        <f t="shared" si="0"/>
        <v>1680</v>
      </c>
    </row>
    <row r="22" spans="1:10" s="74" customFormat="1" ht="12.75" x14ac:dyDescent="0.25">
      <c r="A22" s="77">
        <v>13</v>
      </c>
      <c r="B22" s="204" t="s">
        <v>314</v>
      </c>
      <c r="C22" s="204"/>
      <c r="D22" s="204"/>
      <c r="E22" s="204"/>
      <c r="F22" s="77" t="s">
        <v>291</v>
      </c>
      <c r="G22" s="77" t="s">
        <v>209</v>
      </c>
      <c r="H22" s="103">
        <v>660</v>
      </c>
      <c r="I22" s="107">
        <v>2.04</v>
      </c>
      <c r="J22" s="78">
        <f t="shared" si="0"/>
        <v>1346.4</v>
      </c>
    </row>
    <row r="23" spans="1:10" s="74" customFormat="1" ht="12.75" x14ac:dyDescent="0.25">
      <c r="A23" s="77">
        <v>14</v>
      </c>
      <c r="B23" s="204" t="s">
        <v>315</v>
      </c>
      <c r="C23" s="204"/>
      <c r="D23" s="204"/>
      <c r="E23" s="204"/>
      <c r="F23" s="77" t="s">
        <v>271</v>
      </c>
      <c r="G23" s="77" t="s">
        <v>210</v>
      </c>
      <c r="H23" s="103">
        <v>504</v>
      </c>
      <c r="I23" s="107">
        <v>2.9</v>
      </c>
      <c r="J23" s="78">
        <f t="shared" si="0"/>
        <v>1461.6</v>
      </c>
    </row>
    <row r="24" spans="1:10" s="74" customFormat="1" ht="12.75" x14ac:dyDescent="0.25">
      <c r="A24" s="77">
        <v>15</v>
      </c>
      <c r="B24" s="204" t="s">
        <v>316</v>
      </c>
      <c r="C24" s="204"/>
      <c r="D24" s="204"/>
      <c r="E24" s="204"/>
      <c r="F24" s="77" t="s">
        <v>272</v>
      </c>
      <c r="G24" s="77" t="s">
        <v>210</v>
      </c>
      <c r="H24" s="103">
        <v>1300</v>
      </c>
      <c r="I24" s="107">
        <v>2.9</v>
      </c>
      <c r="J24" s="78">
        <f t="shared" si="0"/>
        <v>3770</v>
      </c>
    </row>
    <row r="25" spans="1:10" s="74" customFormat="1" ht="12.75" x14ac:dyDescent="0.25">
      <c r="A25" s="77">
        <v>16</v>
      </c>
      <c r="B25" s="204" t="s">
        <v>317</v>
      </c>
      <c r="C25" s="204"/>
      <c r="D25" s="204"/>
      <c r="E25" s="204"/>
      <c r="F25" s="77" t="s">
        <v>273</v>
      </c>
      <c r="G25" s="77" t="s">
        <v>212</v>
      </c>
      <c r="H25" s="103">
        <v>50</v>
      </c>
      <c r="I25" s="107">
        <v>5.48</v>
      </c>
      <c r="J25" s="78">
        <f t="shared" si="0"/>
        <v>274</v>
      </c>
    </row>
    <row r="26" spans="1:10" s="74" customFormat="1" ht="12.75" x14ac:dyDescent="0.25">
      <c r="A26" s="77">
        <v>17</v>
      </c>
      <c r="B26" s="204" t="s">
        <v>318</v>
      </c>
      <c r="C26" s="204"/>
      <c r="D26" s="204"/>
      <c r="E26" s="204"/>
      <c r="F26" s="77" t="s">
        <v>263</v>
      </c>
      <c r="G26" s="77" t="s">
        <v>209</v>
      </c>
      <c r="H26" s="103">
        <v>16</v>
      </c>
      <c r="I26" s="107">
        <v>118</v>
      </c>
      <c r="J26" s="78">
        <f t="shared" si="0"/>
        <v>1888</v>
      </c>
    </row>
    <row r="27" spans="1:10" s="74" customFormat="1" ht="12.75" x14ac:dyDescent="0.25">
      <c r="A27" s="77">
        <v>18</v>
      </c>
      <c r="B27" s="204" t="s">
        <v>319</v>
      </c>
      <c r="C27" s="204"/>
      <c r="D27" s="204"/>
      <c r="E27" s="204"/>
      <c r="F27" s="77" t="s">
        <v>263</v>
      </c>
      <c r="G27" s="77" t="s">
        <v>209</v>
      </c>
      <c r="H27" s="103">
        <v>24</v>
      </c>
      <c r="I27" s="107">
        <v>17.170000000000002</v>
      </c>
      <c r="J27" s="78">
        <f t="shared" si="0"/>
        <v>412.08000000000004</v>
      </c>
    </row>
    <row r="28" spans="1:10" s="74" customFormat="1" ht="12.75" x14ac:dyDescent="0.25">
      <c r="A28" s="77">
        <v>19</v>
      </c>
      <c r="B28" s="212" t="s">
        <v>320</v>
      </c>
      <c r="C28" s="212"/>
      <c r="D28" s="212"/>
      <c r="E28" s="212"/>
      <c r="F28" s="97" t="s">
        <v>263</v>
      </c>
      <c r="G28" s="77" t="s">
        <v>209</v>
      </c>
      <c r="H28" s="103">
        <v>8</v>
      </c>
      <c r="I28" s="107">
        <v>89.58</v>
      </c>
      <c r="J28" s="78">
        <f t="shared" si="0"/>
        <v>716.64</v>
      </c>
    </row>
    <row r="29" spans="1:10" s="74" customFormat="1" ht="12.75" x14ac:dyDescent="0.25">
      <c r="A29" s="77">
        <v>20</v>
      </c>
      <c r="B29" s="204" t="s">
        <v>321</v>
      </c>
      <c r="C29" s="204"/>
      <c r="D29" s="204"/>
      <c r="E29" s="204"/>
      <c r="F29" s="77" t="s">
        <v>263</v>
      </c>
      <c r="G29" s="77" t="s">
        <v>209</v>
      </c>
      <c r="H29" s="103">
        <v>12</v>
      </c>
      <c r="I29" s="107">
        <v>28.08</v>
      </c>
      <c r="J29" s="78">
        <f t="shared" si="0"/>
        <v>336.96</v>
      </c>
    </row>
    <row r="30" spans="1:10" s="74" customFormat="1" ht="12.75" x14ac:dyDescent="0.25">
      <c r="A30" s="77">
        <v>21</v>
      </c>
      <c r="B30" s="212" t="s">
        <v>322</v>
      </c>
      <c r="C30" s="212"/>
      <c r="D30" s="212"/>
      <c r="E30" s="212"/>
      <c r="F30" s="97" t="s">
        <v>263</v>
      </c>
      <c r="G30" s="77" t="s">
        <v>209</v>
      </c>
      <c r="H30" s="103">
        <v>6</v>
      </c>
      <c r="I30" s="107">
        <v>159.01</v>
      </c>
      <c r="J30" s="78">
        <f t="shared" si="0"/>
        <v>954.06</v>
      </c>
    </row>
    <row r="31" spans="1:10" s="74" customFormat="1" ht="12.75" x14ac:dyDescent="0.25">
      <c r="A31" s="77">
        <v>22</v>
      </c>
      <c r="B31" s="212" t="s">
        <v>323</v>
      </c>
      <c r="C31" s="212"/>
      <c r="D31" s="212"/>
      <c r="E31" s="212"/>
      <c r="F31" s="97" t="s">
        <v>263</v>
      </c>
      <c r="G31" s="77" t="s">
        <v>209</v>
      </c>
      <c r="H31" s="103">
        <v>10</v>
      </c>
      <c r="I31" s="107">
        <v>64.67</v>
      </c>
      <c r="J31" s="78">
        <f t="shared" si="0"/>
        <v>646.70000000000005</v>
      </c>
    </row>
    <row r="32" spans="1:10" s="74" customFormat="1" ht="12.75" x14ac:dyDescent="0.25">
      <c r="A32" s="77">
        <v>23</v>
      </c>
      <c r="B32" s="212" t="s">
        <v>396</v>
      </c>
      <c r="C32" s="212"/>
      <c r="D32" s="212"/>
      <c r="E32" s="212"/>
      <c r="F32" s="97" t="s">
        <v>292</v>
      </c>
      <c r="G32" s="97" t="s">
        <v>209</v>
      </c>
      <c r="H32" s="103">
        <v>24</v>
      </c>
      <c r="I32" s="107">
        <v>5.8</v>
      </c>
      <c r="J32" s="78">
        <f t="shared" si="0"/>
        <v>139.19999999999999</v>
      </c>
    </row>
    <row r="33" spans="1:12" s="74" customFormat="1" ht="12.75" x14ac:dyDescent="0.25">
      <c r="A33" s="77">
        <v>24</v>
      </c>
      <c r="B33" s="204" t="s">
        <v>324</v>
      </c>
      <c r="C33" s="204"/>
      <c r="D33" s="204"/>
      <c r="E33" s="204"/>
      <c r="F33" s="77" t="s">
        <v>291</v>
      </c>
      <c r="G33" s="77" t="s">
        <v>209</v>
      </c>
      <c r="H33" s="103">
        <v>1200</v>
      </c>
      <c r="I33" s="107">
        <v>3.9</v>
      </c>
      <c r="J33" s="78">
        <f t="shared" si="0"/>
        <v>4680</v>
      </c>
    </row>
    <row r="34" spans="1:12" s="74" customFormat="1" ht="12.75" x14ac:dyDescent="0.25">
      <c r="A34" s="77">
        <v>25</v>
      </c>
      <c r="B34" s="212" t="s">
        <v>325</v>
      </c>
      <c r="C34" s="212"/>
      <c r="D34" s="212"/>
      <c r="E34" s="212"/>
      <c r="F34" s="97" t="s">
        <v>274</v>
      </c>
      <c r="G34" s="77" t="s">
        <v>213</v>
      </c>
      <c r="H34" s="103">
        <v>540</v>
      </c>
      <c r="I34" s="107">
        <v>42</v>
      </c>
      <c r="J34" s="78">
        <f t="shared" si="0"/>
        <v>22680</v>
      </c>
    </row>
    <row r="35" spans="1:12" s="74" customFormat="1" ht="25.5" x14ac:dyDescent="0.25">
      <c r="A35" s="77">
        <v>26</v>
      </c>
      <c r="B35" s="204" t="s">
        <v>326</v>
      </c>
      <c r="C35" s="204"/>
      <c r="D35" s="204"/>
      <c r="E35" s="204"/>
      <c r="F35" s="77" t="s">
        <v>276</v>
      </c>
      <c r="G35" s="77" t="s">
        <v>213</v>
      </c>
      <c r="H35" s="103">
        <v>300</v>
      </c>
      <c r="I35" s="107">
        <v>33</v>
      </c>
      <c r="J35" s="78">
        <f t="shared" si="0"/>
        <v>9900</v>
      </c>
    </row>
    <row r="36" spans="1:12" s="74" customFormat="1" ht="12.75" x14ac:dyDescent="0.25">
      <c r="A36" s="77">
        <v>27</v>
      </c>
      <c r="B36" s="204" t="s">
        <v>327</v>
      </c>
      <c r="C36" s="204"/>
      <c r="D36" s="204"/>
      <c r="E36" s="204"/>
      <c r="F36" s="77" t="s">
        <v>277</v>
      </c>
      <c r="G36" s="97" t="s">
        <v>209</v>
      </c>
      <c r="H36" s="103">
        <v>2300</v>
      </c>
      <c r="I36" s="107">
        <v>1.49</v>
      </c>
      <c r="J36" s="78">
        <f t="shared" si="0"/>
        <v>3427</v>
      </c>
    </row>
    <row r="37" spans="1:12" s="74" customFormat="1" ht="12.75" x14ac:dyDescent="0.25">
      <c r="A37" s="77">
        <v>28</v>
      </c>
      <c r="B37" s="204" t="s">
        <v>328</v>
      </c>
      <c r="C37" s="204"/>
      <c r="D37" s="204"/>
      <c r="E37" s="204"/>
      <c r="F37" s="77" t="s">
        <v>263</v>
      </c>
      <c r="G37" s="77" t="s">
        <v>209</v>
      </c>
      <c r="H37" s="103">
        <v>4</v>
      </c>
      <c r="I37" s="107">
        <v>35</v>
      </c>
      <c r="J37" s="78">
        <f t="shared" si="0"/>
        <v>140</v>
      </c>
    </row>
    <row r="38" spans="1:12" s="74" customFormat="1" ht="12.75" x14ac:dyDescent="0.25">
      <c r="A38" s="77">
        <v>29</v>
      </c>
      <c r="B38" s="204" t="s">
        <v>329</v>
      </c>
      <c r="C38" s="204"/>
      <c r="D38" s="204"/>
      <c r="E38" s="204"/>
      <c r="F38" s="77" t="s">
        <v>275</v>
      </c>
      <c r="G38" s="77" t="s">
        <v>210</v>
      </c>
      <c r="H38" s="103">
        <v>30</v>
      </c>
      <c r="I38" s="107">
        <v>2.72</v>
      </c>
      <c r="J38" s="78">
        <f t="shared" si="0"/>
        <v>81.600000000000009</v>
      </c>
    </row>
    <row r="39" spans="1:12" s="74" customFormat="1" ht="12.75" x14ac:dyDescent="0.25">
      <c r="A39" s="77">
        <v>30</v>
      </c>
      <c r="B39" s="204" t="s">
        <v>330</v>
      </c>
      <c r="C39" s="204"/>
      <c r="D39" s="204"/>
      <c r="E39" s="204"/>
      <c r="F39" s="77" t="s">
        <v>278</v>
      </c>
      <c r="G39" s="77" t="s">
        <v>214</v>
      </c>
      <c r="H39" s="103">
        <v>3200</v>
      </c>
      <c r="I39" s="107">
        <v>8.75</v>
      </c>
      <c r="J39" s="78">
        <f t="shared" si="0"/>
        <v>28000</v>
      </c>
    </row>
    <row r="40" spans="1:12" s="74" customFormat="1" ht="12.75" x14ac:dyDescent="0.25">
      <c r="A40" s="77">
        <v>31</v>
      </c>
      <c r="B40" s="204" t="s">
        <v>331</v>
      </c>
      <c r="C40" s="204"/>
      <c r="D40" s="204"/>
      <c r="E40" s="204"/>
      <c r="F40" s="77" t="s">
        <v>268</v>
      </c>
      <c r="G40" s="77" t="s">
        <v>209</v>
      </c>
      <c r="H40" s="103">
        <v>120</v>
      </c>
      <c r="I40" s="107">
        <v>7.54</v>
      </c>
      <c r="J40" s="78">
        <f t="shared" si="0"/>
        <v>904.8</v>
      </c>
    </row>
    <row r="41" spans="1:12" s="74" customFormat="1" ht="12.75" x14ac:dyDescent="0.25">
      <c r="A41" s="77">
        <v>32</v>
      </c>
      <c r="B41" s="204" t="s">
        <v>332</v>
      </c>
      <c r="C41" s="204"/>
      <c r="D41" s="204"/>
      <c r="E41" s="204"/>
      <c r="F41" s="77" t="s">
        <v>268</v>
      </c>
      <c r="G41" s="77" t="s">
        <v>209</v>
      </c>
      <c r="H41" s="103">
        <v>60</v>
      </c>
      <c r="I41" s="107">
        <v>8.23</v>
      </c>
      <c r="J41" s="78">
        <f t="shared" si="0"/>
        <v>493.8</v>
      </c>
    </row>
    <row r="42" spans="1:12" s="74" customFormat="1" ht="12.75" x14ac:dyDescent="0.25">
      <c r="A42" s="77">
        <v>33</v>
      </c>
      <c r="B42" s="212" t="s">
        <v>333</v>
      </c>
      <c r="C42" s="212"/>
      <c r="D42" s="212"/>
      <c r="E42" s="212"/>
      <c r="F42" s="97" t="s">
        <v>263</v>
      </c>
      <c r="G42" s="77" t="s">
        <v>209</v>
      </c>
      <c r="H42" s="103">
        <v>8</v>
      </c>
      <c r="I42" s="107">
        <v>85.63</v>
      </c>
      <c r="J42" s="78">
        <f t="shared" si="0"/>
        <v>685.04</v>
      </c>
    </row>
    <row r="43" spans="1:12" s="74" customFormat="1" ht="12.75" x14ac:dyDescent="0.25">
      <c r="A43" s="77">
        <v>34</v>
      </c>
      <c r="B43" s="204" t="s">
        <v>334</v>
      </c>
      <c r="C43" s="204"/>
      <c r="D43" s="204"/>
      <c r="E43" s="204"/>
      <c r="F43" s="77" t="s">
        <v>273</v>
      </c>
      <c r="G43" s="77" t="s">
        <v>209</v>
      </c>
      <c r="H43" s="103">
        <v>1400</v>
      </c>
      <c r="I43" s="107">
        <v>5.3</v>
      </c>
      <c r="J43" s="78">
        <f t="shared" si="0"/>
        <v>7420</v>
      </c>
    </row>
    <row r="44" spans="1:12" s="74" customFormat="1" ht="12.75" x14ac:dyDescent="0.25">
      <c r="A44" s="77">
        <v>35</v>
      </c>
      <c r="B44" s="212" t="s">
        <v>335</v>
      </c>
      <c r="C44" s="212"/>
      <c r="D44" s="212"/>
      <c r="E44" s="212"/>
      <c r="F44" s="97" t="s">
        <v>269</v>
      </c>
      <c r="G44" s="97" t="s">
        <v>215</v>
      </c>
      <c r="H44" s="103">
        <v>150</v>
      </c>
      <c r="I44" s="107">
        <v>6.74</v>
      </c>
      <c r="J44" s="78">
        <f t="shared" si="0"/>
        <v>1011</v>
      </c>
      <c r="L44" s="124"/>
    </row>
    <row r="45" spans="1:12" s="74" customFormat="1" ht="12.75" x14ac:dyDescent="0.25">
      <c r="A45" s="77">
        <v>36</v>
      </c>
      <c r="B45" s="212" t="s">
        <v>336</v>
      </c>
      <c r="C45" s="212"/>
      <c r="D45" s="212"/>
      <c r="E45" s="212"/>
      <c r="F45" s="97" t="s">
        <v>279</v>
      </c>
      <c r="G45" s="97" t="s">
        <v>215</v>
      </c>
      <c r="H45" s="103">
        <v>1100</v>
      </c>
      <c r="I45" s="107">
        <v>2.23</v>
      </c>
      <c r="J45" s="78">
        <f t="shared" si="0"/>
        <v>2453</v>
      </c>
    </row>
    <row r="46" spans="1:12" s="74" customFormat="1" ht="12.75" x14ac:dyDescent="0.25">
      <c r="A46" s="77">
        <v>37</v>
      </c>
      <c r="B46" s="212" t="s">
        <v>337</v>
      </c>
      <c r="C46" s="212"/>
      <c r="D46" s="212"/>
      <c r="E46" s="212"/>
      <c r="F46" s="97" t="s">
        <v>280</v>
      </c>
      <c r="G46" s="97" t="s">
        <v>208</v>
      </c>
      <c r="H46" s="103">
        <v>200</v>
      </c>
      <c r="I46" s="107">
        <v>26</v>
      </c>
      <c r="J46" s="78">
        <f t="shared" si="0"/>
        <v>5200</v>
      </c>
    </row>
    <row r="47" spans="1:12" s="74" customFormat="1" ht="12.75" x14ac:dyDescent="0.25">
      <c r="A47" s="77">
        <v>38</v>
      </c>
      <c r="B47" s="212" t="s">
        <v>338</v>
      </c>
      <c r="C47" s="212"/>
      <c r="D47" s="212"/>
      <c r="E47" s="212"/>
      <c r="F47" s="97" t="s">
        <v>281</v>
      </c>
      <c r="G47" s="97" t="s">
        <v>216</v>
      </c>
      <c r="H47" s="103">
        <v>400</v>
      </c>
      <c r="I47" s="107">
        <v>21.8</v>
      </c>
      <c r="J47" s="78">
        <f t="shared" si="0"/>
        <v>8720</v>
      </c>
    </row>
    <row r="48" spans="1:12" s="74" customFormat="1" ht="12.75" x14ac:dyDescent="0.25">
      <c r="A48" s="77">
        <v>39</v>
      </c>
      <c r="B48" s="212" t="s">
        <v>339</v>
      </c>
      <c r="C48" s="212"/>
      <c r="D48" s="212"/>
      <c r="E48" s="212"/>
      <c r="F48" s="97" t="s">
        <v>282</v>
      </c>
      <c r="G48" s="97" t="s">
        <v>217</v>
      </c>
      <c r="H48" s="103">
        <v>400</v>
      </c>
      <c r="I48" s="107">
        <v>21.8</v>
      </c>
      <c r="J48" s="78">
        <f t="shared" si="0"/>
        <v>8720</v>
      </c>
    </row>
    <row r="49" spans="1:11" s="74" customFormat="1" ht="12.75" x14ac:dyDescent="0.25">
      <c r="A49" s="77">
        <v>40</v>
      </c>
      <c r="B49" s="212" t="s">
        <v>397</v>
      </c>
      <c r="C49" s="212"/>
      <c r="D49" s="212"/>
      <c r="E49" s="212"/>
      <c r="F49" s="97" t="s">
        <v>281</v>
      </c>
      <c r="G49" s="97" t="s">
        <v>217</v>
      </c>
      <c r="H49" s="103">
        <v>500</v>
      </c>
      <c r="I49" s="107">
        <v>9.9</v>
      </c>
      <c r="J49" s="78">
        <f t="shared" si="0"/>
        <v>4950</v>
      </c>
    </row>
    <row r="50" spans="1:11" s="74" customFormat="1" ht="12.75" x14ac:dyDescent="0.25">
      <c r="A50" s="77">
        <v>41</v>
      </c>
      <c r="B50" s="212" t="s">
        <v>340</v>
      </c>
      <c r="C50" s="212"/>
      <c r="D50" s="212"/>
      <c r="E50" s="212"/>
      <c r="F50" s="97" t="s">
        <v>283</v>
      </c>
      <c r="G50" s="77" t="s">
        <v>218</v>
      </c>
      <c r="H50" s="103">
        <v>10</v>
      </c>
      <c r="I50" s="107">
        <v>30</v>
      </c>
      <c r="J50" s="78">
        <f t="shared" si="0"/>
        <v>300</v>
      </c>
    </row>
    <row r="51" spans="1:11" s="74" customFormat="1" ht="12.75" x14ac:dyDescent="0.25">
      <c r="A51" s="77">
        <v>42</v>
      </c>
      <c r="B51" s="204" t="s">
        <v>341</v>
      </c>
      <c r="C51" s="204"/>
      <c r="D51" s="204"/>
      <c r="E51" s="204"/>
      <c r="F51" s="77" t="s">
        <v>263</v>
      </c>
      <c r="G51" s="97" t="s">
        <v>209</v>
      </c>
      <c r="H51" s="103">
        <v>720</v>
      </c>
      <c r="I51" s="107">
        <v>3.04</v>
      </c>
      <c r="J51" s="78">
        <f t="shared" si="0"/>
        <v>2188.8000000000002</v>
      </c>
    </row>
    <row r="52" spans="1:11" s="74" customFormat="1" ht="12.75" x14ac:dyDescent="0.25">
      <c r="A52" s="77">
        <v>43</v>
      </c>
      <c r="B52" s="212" t="s">
        <v>342</v>
      </c>
      <c r="C52" s="212"/>
      <c r="D52" s="212"/>
      <c r="E52" s="212"/>
      <c r="F52" s="97" t="s">
        <v>291</v>
      </c>
      <c r="G52" s="97" t="s">
        <v>219</v>
      </c>
      <c r="H52" s="103">
        <v>380</v>
      </c>
      <c r="I52" s="107">
        <v>5.55</v>
      </c>
      <c r="J52" s="78">
        <f t="shared" si="0"/>
        <v>2109</v>
      </c>
    </row>
    <row r="53" spans="1:11" s="74" customFormat="1" ht="12.75" x14ac:dyDescent="0.25">
      <c r="A53" s="77">
        <v>44</v>
      </c>
      <c r="B53" s="204" t="s">
        <v>343</v>
      </c>
      <c r="C53" s="204"/>
      <c r="D53" s="204"/>
      <c r="E53" s="204"/>
      <c r="F53" s="77" t="s">
        <v>268</v>
      </c>
      <c r="G53" s="77" t="s">
        <v>209</v>
      </c>
      <c r="H53" s="103">
        <v>180</v>
      </c>
      <c r="I53" s="107">
        <v>7.44</v>
      </c>
      <c r="J53" s="78">
        <f t="shared" si="0"/>
        <v>1339.2</v>
      </c>
    </row>
    <row r="54" spans="1:11" s="74" customFormat="1" ht="12.75" x14ac:dyDescent="0.25">
      <c r="A54" s="77">
        <v>45</v>
      </c>
      <c r="B54" s="204" t="s">
        <v>416</v>
      </c>
      <c r="C54" s="204"/>
      <c r="D54" s="204"/>
      <c r="E54" s="204"/>
      <c r="F54" s="77" t="s">
        <v>268</v>
      </c>
      <c r="G54" s="77" t="s">
        <v>209</v>
      </c>
      <c r="H54" s="103">
        <v>48</v>
      </c>
      <c r="I54" s="107">
        <v>11.8</v>
      </c>
      <c r="J54" s="78">
        <f t="shared" si="0"/>
        <v>566.40000000000009</v>
      </c>
    </row>
    <row r="55" spans="1:11" s="74" customFormat="1" ht="12.75" x14ac:dyDescent="0.25">
      <c r="A55" s="77">
        <v>46</v>
      </c>
      <c r="B55" s="204" t="s">
        <v>398</v>
      </c>
      <c r="C55" s="204"/>
      <c r="D55" s="204"/>
      <c r="E55" s="204"/>
      <c r="F55" s="77" t="s">
        <v>268</v>
      </c>
      <c r="G55" s="77" t="s">
        <v>209</v>
      </c>
      <c r="H55" s="103">
        <v>200</v>
      </c>
      <c r="I55" s="107">
        <v>7.1</v>
      </c>
      <c r="J55" s="78">
        <f t="shared" si="0"/>
        <v>1420</v>
      </c>
    </row>
    <row r="56" spans="1:11" s="74" customFormat="1" ht="12.75" x14ac:dyDescent="0.25">
      <c r="A56" s="77">
        <v>47</v>
      </c>
      <c r="B56" s="212" t="s">
        <v>344</v>
      </c>
      <c r="C56" s="212"/>
      <c r="D56" s="212"/>
      <c r="E56" s="212"/>
      <c r="F56" s="97" t="s">
        <v>268</v>
      </c>
      <c r="G56" s="77" t="s">
        <v>209</v>
      </c>
      <c r="H56" s="103">
        <v>36</v>
      </c>
      <c r="I56" s="107">
        <v>33.790500000000002</v>
      </c>
      <c r="J56" s="78">
        <f t="shared" si="0"/>
        <v>1216.4580000000001</v>
      </c>
    </row>
    <row r="57" spans="1:11" s="74" customFormat="1" ht="12.75" x14ac:dyDescent="0.25">
      <c r="A57" s="197" t="s">
        <v>206</v>
      </c>
      <c r="B57" s="197"/>
      <c r="C57" s="197"/>
      <c r="D57" s="197"/>
      <c r="E57" s="197"/>
      <c r="F57" s="197"/>
      <c r="G57" s="197"/>
      <c r="H57" s="213"/>
      <c r="I57" s="197"/>
      <c r="J57" s="80">
        <f>ROUND((SUM(J10:J56)),2)</f>
        <v>169256.53</v>
      </c>
    </row>
    <row r="58" spans="1:11" s="74" customFormat="1" ht="12.75" x14ac:dyDescent="0.25">
      <c r="A58" s="205"/>
      <c r="B58" s="205"/>
      <c r="C58" s="205"/>
      <c r="D58" s="205"/>
      <c r="E58" s="205"/>
      <c r="F58" s="205"/>
      <c r="G58" s="205"/>
      <c r="H58" s="205"/>
      <c r="I58" s="205"/>
      <c r="J58" s="205"/>
    </row>
    <row r="59" spans="1:11" s="74" customFormat="1" ht="12.75" x14ac:dyDescent="0.25">
      <c r="A59" s="207" t="s">
        <v>35</v>
      </c>
      <c r="B59" s="207"/>
      <c r="C59" s="207"/>
      <c r="D59" s="207"/>
      <c r="E59" s="207"/>
      <c r="F59" s="207"/>
      <c r="G59" s="207"/>
      <c r="H59" s="207"/>
      <c r="I59" s="207"/>
      <c r="J59" s="207"/>
    </row>
    <row r="60" spans="1:11" s="74" customFormat="1" ht="12.75" x14ac:dyDescent="0.25">
      <c r="A60" s="98" t="s">
        <v>201</v>
      </c>
      <c r="B60" s="208" t="s">
        <v>202</v>
      </c>
      <c r="C60" s="208"/>
      <c r="D60" s="208"/>
      <c r="E60" s="208"/>
      <c r="F60" s="98" t="s">
        <v>379</v>
      </c>
      <c r="G60" s="98" t="s">
        <v>203</v>
      </c>
      <c r="H60" s="102" t="s">
        <v>204</v>
      </c>
      <c r="I60" s="98" t="s">
        <v>205</v>
      </c>
      <c r="J60" s="98" t="s">
        <v>206</v>
      </c>
    </row>
    <row r="61" spans="1:11" s="81" customFormat="1" ht="11.25" customHeight="1" x14ac:dyDescent="0.25">
      <c r="A61" s="77">
        <v>1</v>
      </c>
      <c r="B61" s="204" t="s">
        <v>345</v>
      </c>
      <c r="C61" s="204"/>
      <c r="D61" s="204"/>
      <c r="E61" s="204"/>
      <c r="F61" s="77" t="s">
        <v>284</v>
      </c>
      <c r="G61" s="77" t="s">
        <v>209</v>
      </c>
      <c r="H61" s="103">
        <v>20</v>
      </c>
      <c r="I61" s="107">
        <v>26</v>
      </c>
      <c r="J61" s="78">
        <f t="shared" ref="J61:J67" si="1">I61*H61</f>
        <v>520</v>
      </c>
    </row>
    <row r="62" spans="1:11" s="81" customFormat="1" ht="11.25" customHeight="1" x14ac:dyDescent="0.25">
      <c r="A62" s="77">
        <v>2</v>
      </c>
      <c r="B62" s="204" t="s">
        <v>346</v>
      </c>
      <c r="C62" s="204"/>
      <c r="D62" s="204"/>
      <c r="E62" s="204"/>
      <c r="F62" s="77" t="s">
        <v>284</v>
      </c>
      <c r="G62" s="77" t="s">
        <v>209</v>
      </c>
      <c r="H62" s="103">
        <v>8</v>
      </c>
      <c r="I62" s="107">
        <v>28</v>
      </c>
      <c r="J62" s="78">
        <f t="shared" si="1"/>
        <v>224</v>
      </c>
    </row>
    <row r="63" spans="1:11" s="74" customFormat="1" ht="11.25" customHeight="1" x14ac:dyDescent="0.25">
      <c r="A63" s="77">
        <v>3</v>
      </c>
      <c r="B63" s="204" t="s">
        <v>347</v>
      </c>
      <c r="C63" s="204"/>
      <c r="D63" s="204"/>
      <c r="E63" s="204"/>
      <c r="F63" s="77" t="s">
        <v>284</v>
      </c>
      <c r="G63" s="77" t="s">
        <v>209</v>
      </c>
      <c r="H63" s="103">
        <v>6</v>
      </c>
      <c r="I63" s="107">
        <v>25</v>
      </c>
      <c r="J63" s="78">
        <f t="shared" si="1"/>
        <v>150</v>
      </c>
      <c r="K63" s="81"/>
    </row>
    <row r="64" spans="1:11" s="74" customFormat="1" ht="11.25" customHeight="1" x14ac:dyDescent="0.25">
      <c r="A64" s="77">
        <v>4</v>
      </c>
      <c r="B64" s="204" t="s">
        <v>348</v>
      </c>
      <c r="C64" s="204"/>
      <c r="D64" s="204"/>
      <c r="E64" s="204"/>
      <c r="F64" s="77" t="s">
        <v>284</v>
      </c>
      <c r="G64" s="77" t="s">
        <v>209</v>
      </c>
      <c r="H64" s="103">
        <v>2</v>
      </c>
      <c r="I64" s="107">
        <v>43</v>
      </c>
      <c r="J64" s="78">
        <f t="shared" si="1"/>
        <v>86</v>
      </c>
      <c r="K64" s="81"/>
    </row>
    <row r="65" spans="1:10" s="74" customFormat="1" ht="11.25" customHeight="1" x14ac:dyDescent="0.25">
      <c r="A65" s="77">
        <v>5</v>
      </c>
      <c r="B65" s="204" t="s">
        <v>349</v>
      </c>
      <c r="C65" s="204"/>
      <c r="D65" s="204"/>
      <c r="E65" s="204"/>
      <c r="F65" s="77" t="s">
        <v>285</v>
      </c>
      <c r="G65" s="77" t="s">
        <v>209</v>
      </c>
      <c r="H65" s="103">
        <v>4</v>
      </c>
      <c r="I65" s="107">
        <v>410</v>
      </c>
      <c r="J65" s="78">
        <f t="shared" si="1"/>
        <v>1640</v>
      </c>
    </row>
    <row r="66" spans="1:10" s="74" customFormat="1" ht="11.25" customHeight="1" x14ac:dyDescent="0.25">
      <c r="A66" s="77">
        <v>6</v>
      </c>
      <c r="B66" s="204" t="s">
        <v>350</v>
      </c>
      <c r="C66" s="204"/>
      <c r="D66" s="204"/>
      <c r="E66" s="204"/>
      <c r="F66" s="77" t="s">
        <v>285</v>
      </c>
      <c r="G66" s="77" t="s">
        <v>209</v>
      </c>
      <c r="H66" s="103">
        <v>2</v>
      </c>
      <c r="I66" s="107">
        <v>260</v>
      </c>
      <c r="J66" s="78">
        <f t="shared" si="1"/>
        <v>520</v>
      </c>
    </row>
    <row r="67" spans="1:10" s="74" customFormat="1" ht="11.25" customHeight="1" x14ac:dyDescent="0.25">
      <c r="A67" s="77">
        <v>7</v>
      </c>
      <c r="B67" s="204" t="s">
        <v>351</v>
      </c>
      <c r="C67" s="204"/>
      <c r="D67" s="204"/>
      <c r="E67" s="204"/>
      <c r="F67" s="77" t="s">
        <v>284</v>
      </c>
      <c r="G67" s="77" t="s">
        <v>209</v>
      </c>
      <c r="H67" s="103">
        <v>12</v>
      </c>
      <c r="I67" s="107">
        <v>35</v>
      </c>
      <c r="J67" s="78">
        <f t="shared" si="1"/>
        <v>420</v>
      </c>
    </row>
    <row r="68" spans="1:10" s="74" customFormat="1" ht="12.75" customHeight="1" x14ac:dyDescent="0.25">
      <c r="A68" s="197" t="s">
        <v>206</v>
      </c>
      <c r="B68" s="197"/>
      <c r="C68" s="197"/>
      <c r="D68" s="197"/>
      <c r="E68" s="197"/>
      <c r="F68" s="197"/>
      <c r="G68" s="197"/>
      <c r="H68" s="197"/>
      <c r="I68" s="197"/>
      <c r="J68" s="80">
        <f>ROUND((SUM(J61:J67)),2)</f>
        <v>3560</v>
      </c>
    </row>
    <row r="69" spans="1:10" s="74" customFormat="1" ht="12.75" x14ac:dyDescent="0.25">
      <c r="A69" s="205"/>
      <c r="B69" s="205"/>
      <c r="C69" s="205"/>
      <c r="D69" s="205"/>
      <c r="E69" s="205"/>
      <c r="F69" s="205"/>
      <c r="G69" s="205"/>
      <c r="H69" s="205"/>
      <c r="I69" s="205"/>
      <c r="J69" s="205"/>
    </row>
    <row r="70" spans="1:10" s="74" customFormat="1" ht="12.75" x14ac:dyDescent="0.25">
      <c r="A70" s="207" t="s">
        <v>36</v>
      </c>
      <c r="B70" s="207"/>
      <c r="C70" s="207"/>
      <c r="D70" s="207"/>
      <c r="E70" s="207"/>
      <c r="F70" s="207"/>
      <c r="G70" s="207"/>
      <c r="H70" s="207"/>
      <c r="I70" s="207"/>
      <c r="J70" s="207"/>
    </row>
    <row r="71" spans="1:10" s="74" customFormat="1" ht="12.75" x14ac:dyDescent="0.25">
      <c r="A71" s="98" t="s">
        <v>201</v>
      </c>
      <c r="B71" s="208" t="s">
        <v>202</v>
      </c>
      <c r="C71" s="208"/>
      <c r="D71" s="208"/>
      <c r="E71" s="208"/>
      <c r="F71" s="98" t="s">
        <v>379</v>
      </c>
      <c r="G71" s="98" t="s">
        <v>203</v>
      </c>
      <c r="H71" s="102" t="s">
        <v>204</v>
      </c>
      <c r="I71" s="98" t="s">
        <v>205</v>
      </c>
      <c r="J71" s="98" t="s">
        <v>206</v>
      </c>
    </row>
    <row r="72" spans="1:10" s="74" customFormat="1" ht="12.75" x14ac:dyDescent="0.25">
      <c r="A72" s="77">
        <v>1</v>
      </c>
      <c r="B72" s="204" t="s">
        <v>352</v>
      </c>
      <c r="C72" s="204"/>
      <c r="D72" s="204"/>
      <c r="E72" s="204"/>
      <c r="F72" s="77" t="s">
        <v>286</v>
      </c>
      <c r="G72" s="77" t="s">
        <v>220</v>
      </c>
      <c r="H72" s="103">
        <v>60</v>
      </c>
      <c r="I72" s="107">
        <v>36.11</v>
      </c>
      <c r="J72" s="78">
        <f t="shared" ref="J72:J84" si="2">I72*H72</f>
        <v>2166.6</v>
      </c>
    </row>
    <row r="73" spans="1:10" s="74" customFormat="1" ht="12.75" x14ac:dyDescent="0.25">
      <c r="A73" s="77">
        <v>2</v>
      </c>
      <c r="B73" s="204" t="s">
        <v>353</v>
      </c>
      <c r="C73" s="204"/>
      <c r="D73" s="204"/>
      <c r="E73" s="204"/>
      <c r="F73" s="77" t="s">
        <v>287</v>
      </c>
      <c r="G73" s="77" t="s">
        <v>209</v>
      </c>
      <c r="H73" s="103">
        <v>60</v>
      </c>
      <c r="I73" s="107">
        <v>14</v>
      </c>
      <c r="J73" s="78">
        <f t="shared" si="2"/>
        <v>840</v>
      </c>
    </row>
    <row r="74" spans="1:10" s="74" customFormat="1" ht="12.75" x14ac:dyDescent="0.25">
      <c r="A74" s="77">
        <v>3</v>
      </c>
      <c r="B74" s="204" t="s">
        <v>354</v>
      </c>
      <c r="C74" s="204"/>
      <c r="D74" s="204"/>
      <c r="E74" s="204"/>
      <c r="F74" s="77" t="s">
        <v>287</v>
      </c>
      <c r="G74" s="77" t="s">
        <v>209</v>
      </c>
      <c r="H74" s="103">
        <v>45</v>
      </c>
      <c r="I74" s="107">
        <v>24.39</v>
      </c>
      <c r="J74" s="78">
        <f t="shared" si="2"/>
        <v>1097.55</v>
      </c>
    </row>
    <row r="75" spans="1:10" s="74" customFormat="1" ht="12.75" x14ac:dyDescent="0.25">
      <c r="A75" s="77">
        <v>4</v>
      </c>
      <c r="B75" s="204" t="s">
        <v>221</v>
      </c>
      <c r="C75" s="204"/>
      <c r="D75" s="204"/>
      <c r="E75" s="204"/>
      <c r="F75" s="77" t="s">
        <v>291</v>
      </c>
      <c r="G75" s="77" t="s">
        <v>209</v>
      </c>
      <c r="H75" s="103">
        <v>2</v>
      </c>
      <c r="I75" s="107">
        <v>359</v>
      </c>
      <c r="J75" s="78">
        <f t="shared" si="2"/>
        <v>718</v>
      </c>
    </row>
    <row r="76" spans="1:10" s="74" customFormat="1" ht="12.75" x14ac:dyDescent="0.25">
      <c r="A76" s="77">
        <v>5</v>
      </c>
      <c r="B76" s="204" t="s">
        <v>355</v>
      </c>
      <c r="C76" s="204"/>
      <c r="D76" s="204"/>
      <c r="E76" s="204"/>
      <c r="F76" s="77" t="s">
        <v>288</v>
      </c>
      <c r="G76" s="77" t="s">
        <v>220</v>
      </c>
      <c r="H76" s="103">
        <v>12</v>
      </c>
      <c r="I76" s="107">
        <v>18.41</v>
      </c>
      <c r="J76" s="78">
        <f t="shared" si="2"/>
        <v>220.92000000000002</v>
      </c>
    </row>
    <row r="77" spans="1:10" s="74" customFormat="1" ht="12.75" x14ac:dyDescent="0.25">
      <c r="A77" s="77">
        <v>6</v>
      </c>
      <c r="B77" s="204" t="s">
        <v>356</v>
      </c>
      <c r="C77" s="204"/>
      <c r="D77" s="204"/>
      <c r="E77" s="204"/>
      <c r="F77" s="77" t="s">
        <v>289</v>
      </c>
      <c r="G77" s="77" t="s">
        <v>220</v>
      </c>
      <c r="H77" s="103">
        <v>350</v>
      </c>
      <c r="I77" s="107">
        <v>5.8</v>
      </c>
      <c r="J77" s="78">
        <f t="shared" si="2"/>
        <v>2030</v>
      </c>
    </row>
    <row r="78" spans="1:10" s="74" customFormat="1" ht="12.75" x14ac:dyDescent="0.25">
      <c r="A78" s="77">
        <v>7</v>
      </c>
      <c r="B78" s="204" t="s">
        <v>357</v>
      </c>
      <c r="C78" s="204"/>
      <c r="D78" s="204"/>
      <c r="E78" s="204"/>
      <c r="F78" s="77" t="s">
        <v>291</v>
      </c>
      <c r="G78" s="77" t="s">
        <v>220</v>
      </c>
      <c r="H78" s="103">
        <v>12</v>
      </c>
      <c r="I78" s="107">
        <v>16</v>
      </c>
      <c r="J78" s="78">
        <f t="shared" si="2"/>
        <v>192</v>
      </c>
    </row>
    <row r="79" spans="1:10" s="74" customFormat="1" ht="12.75" x14ac:dyDescent="0.25">
      <c r="A79" s="77">
        <v>8</v>
      </c>
      <c r="B79" s="204" t="s">
        <v>358</v>
      </c>
      <c r="C79" s="204"/>
      <c r="D79" s="204"/>
      <c r="E79" s="204"/>
      <c r="F79" s="77" t="s">
        <v>287</v>
      </c>
      <c r="G79" s="77" t="s">
        <v>209</v>
      </c>
      <c r="H79" s="103">
        <v>1450</v>
      </c>
      <c r="I79" s="107">
        <v>1.19</v>
      </c>
      <c r="J79" s="78">
        <f t="shared" si="2"/>
        <v>1725.5</v>
      </c>
    </row>
    <row r="80" spans="1:10" s="74" customFormat="1" ht="12.75" x14ac:dyDescent="0.25">
      <c r="A80" s="77">
        <v>9</v>
      </c>
      <c r="B80" s="204" t="s">
        <v>359</v>
      </c>
      <c r="C80" s="204"/>
      <c r="D80" s="204"/>
      <c r="E80" s="204"/>
      <c r="F80" s="77" t="s">
        <v>290</v>
      </c>
      <c r="G80" s="77" t="s">
        <v>209</v>
      </c>
      <c r="H80" s="103">
        <v>80</v>
      </c>
      <c r="I80" s="107">
        <v>3.3</v>
      </c>
      <c r="J80" s="78">
        <f t="shared" si="2"/>
        <v>264</v>
      </c>
    </row>
    <row r="81" spans="1:10" s="74" customFormat="1" ht="12.75" x14ac:dyDescent="0.25">
      <c r="A81" s="77">
        <v>10</v>
      </c>
      <c r="B81" s="204" t="s">
        <v>360</v>
      </c>
      <c r="C81" s="204"/>
      <c r="D81" s="204"/>
      <c r="E81" s="204"/>
      <c r="F81" s="77" t="s">
        <v>290</v>
      </c>
      <c r="G81" s="77" t="s">
        <v>209</v>
      </c>
      <c r="H81" s="103">
        <v>30</v>
      </c>
      <c r="I81" s="107">
        <v>1.47</v>
      </c>
      <c r="J81" s="78">
        <f t="shared" si="2"/>
        <v>44.1</v>
      </c>
    </row>
    <row r="82" spans="1:10" s="74" customFormat="1" ht="12.75" x14ac:dyDescent="0.25">
      <c r="A82" s="77">
        <v>11</v>
      </c>
      <c r="B82" s="204" t="s">
        <v>380</v>
      </c>
      <c r="C82" s="204"/>
      <c r="D82" s="204"/>
      <c r="E82" s="204"/>
      <c r="F82" s="77" t="s">
        <v>381</v>
      </c>
      <c r="G82" s="77" t="s">
        <v>382</v>
      </c>
      <c r="H82" s="103">
        <v>168</v>
      </c>
      <c r="I82" s="107">
        <v>15.8</v>
      </c>
      <c r="J82" s="78">
        <f t="shared" si="2"/>
        <v>2654.4</v>
      </c>
    </row>
    <row r="83" spans="1:10" s="74" customFormat="1" ht="51" customHeight="1" x14ac:dyDescent="0.25">
      <c r="A83" s="77">
        <v>12</v>
      </c>
      <c r="B83" s="209" t="s">
        <v>389</v>
      </c>
      <c r="C83" s="210"/>
      <c r="D83" s="210"/>
      <c r="E83" s="211"/>
      <c r="F83" s="77" t="s">
        <v>291</v>
      </c>
      <c r="G83" s="77" t="s">
        <v>209</v>
      </c>
      <c r="H83" s="103">
        <v>1</v>
      </c>
      <c r="I83" s="107">
        <v>148</v>
      </c>
      <c r="J83" s="78">
        <f t="shared" si="2"/>
        <v>148</v>
      </c>
    </row>
    <row r="84" spans="1:10" s="74" customFormat="1" ht="12.75" x14ac:dyDescent="0.25">
      <c r="A84" s="77">
        <v>13</v>
      </c>
      <c r="B84" s="209" t="s">
        <v>392</v>
      </c>
      <c r="C84" s="210"/>
      <c r="D84" s="210"/>
      <c r="E84" s="211"/>
      <c r="F84" s="77" t="s">
        <v>291</v>
      </c>
      <c r="G84" s="77" t="s">
        <v>220</v>
      </c>
      <c r="H84" s="103">
        <v>1</v>
      </c>
      <c r="I84" s="107">
        <v>148</v>
      </c>
      <c r="J84" s="78">
        <f t="shared" si="2"/>
        <v>148</v>
      </c>
    </row>
    <row r="85" spans="1:10" s="74" customFormat="1" ht="12.75" customHeight="1" x14ac:dyDescent="0.25">
      <c r="A85" s="197" t="s">
        <v>206</v>
      </c>
      <c r="B85" s="197"/>
      <c r="C85" s="197"/>
      <c r="D85" s="197"/>
      <c r="E85" s="197"/>
      <c r="F85" s="197"/>
      <c r="G85" s="197"/>
      <c r="H85" s="197"/>
      <c r="I85" s="197"/>
      <c r="J85" s="80">
        <f>ROUND((SUM(J72:J84)),2)</f>
        <v>12249.07</v>
      </c>
    </row>
    <row r="86" spans="1:10" s="74" customFormat="1" ht="12.75" customHeight="1" x14ac:dyDescent="0.25">
      <c r="A86" s="205"/>
      <c r="B86" s="205"/>
      <c r="C86" s="205"/>
      <c r="D86" s="205"/>
      <c r="E86" s="205"/>
      <c r="F86" s="205"/>
      <c r="G86" s="205"/>
      <c r="H86" s="205"/>
      <c r="I86" s="205"/>
      <c r="J86" s="205"/>
    </row>
    <row r="87" spans="1:10" s="74" customFormat="1" ht="12.75" x14ac:dyDescent="0.25">
      <c r="A87" s="207" t="s">
        <v>222</v>
      </c>
      <c r="B87" s="207"/>
      <c r="C87" s="207"/>
      <c r="D87" s="207"/>
      <c r="E87" s="207"/>
      <c r="F87" s="207"/>
      <c r="G87" s="207"/>
      <c r="H87" s="207"/>
      <c r="I87" s="207"/>
      <c r="J87" s="207"/>
    </row>
    <row r="88" spans="1:10" s="74" customFormat="1" ht="12.75" x14ac:dyDescent="0.25">
      <c r="A88" s="98" t="s">
        <v>201</v>
      </c>
      <c r="B88" s="208" t="s">
        <v>202</v>
      </c>
      <c r="C88" s="208"/>
      <c r="D88" s="208"/>
      <c r="E88" s="208"/>
      <c r="F88" s="98" t="s">
        <v>379</v>
      </c>
      <c r="G88" s="98" t="s">
        <v>203</v>
      </c>
      <c r="H88" s="102" t="s">
        <v>204</v>
      </c>
      <c r="I88" s="98" t="s">
        <v>205</v>
      </c>
      <c r="J88" s="98" t="s">
        <v>206</v>
      </c>
    </row>
    <row r="89" spans="1:10" s="74" customFormat="1" ht="12.75" x14ac:dyDescent="0.25">
      <c r="A89" s="77">
        <v>1</v>
      </c>
      <c r="B89" s="204" t="s">
        <v>361</v>
      </c>
      <c r="C89" s="204"/>
      <c r="D89" s="204"/>
      <c r="E89" s="204"/>
      <c r="F89" s="77" t="s">
        <v>293</v>
      </c>
      <c r="G89" s="100" t="s">
        <v>223</v>
      </c>
      <c r="H89" s="103">
        <v>3000</v>
      </c>
      <c r="I89" s="108">
        <v>4.2</v>
      </c>
      <c r="J89" s="78">
        <f t="shared" ref="J89:J106" si="3">I89*H89</f>
        <v>12600</v>
      </c>
    </row>
    <row r="90" spans="1:10" s="74" customFormat="1" ht="12.75" x14ac:dyDescent="0.25">
      <c r="A90" s="77">
        <v>2</v>
      </c>
      <c r="B90" s="204" t="s">
        <v>362</v>
      </c>
      <c r="C90" s="204"/>
      <c r="D90" s="204"/>
      <c r="E90" s="204"/>
      <c r="F90" s="77" t="s">
        <v>294</v>
      </c>
      <c r="G90" s="101" t="s">
        <v>224</v>
      </c>
      <c r="H90" s="103">
        <v>36</v>
      </c>
      <c r="I90" s="108">
        <v>8</v>
      </c>
      <c r="J90" s="78">
        <f t="shared" si="3"/>
        <v>288</v>
      </c>
    </row>
    <row r="91" spans="1:10" s="74" customFormat="1" ht="12.75" x14ac:dyDescent="0.25">
      <c r="A91" s="77">
        <v>3</v>
      </c>
      <c r="B91" s="204" t="s">
        <v>363</v>
      </c>
      <c r="C91" s="204"/>
      <c r="D91" s="204"/>
      <c r="E91" s="204"/>
      <c r="F91" s="77" t="s">
        <v>295</v>
      </c>
      <c r="G91" s="100" t="s">
        <v>225</v>
      </c>
      <c r="H91" s="103">
        <v>200</v>
      </c>
      <c r="I91" s="108">
        <v>5.75</v>
      </c>
      <c r="J91" s="78">
        <f t="shared" si="3"/>
        <v>1150</v>
      </c>
    </row>
    <row r="92" spans="1:10" s="74" customFormat="1" ht="12.75" x14ac:dyDescent="0.25">
      <c r="A92" s="77">
        <v>4</v>
      </c>
      <c r="B92" s="204" t="s">
        <v>364</v>
      </c>
      <c r="C92" s="204"/>
      <c r="D92" s="204"/>
      <c r="E92" s="204"/>
      <c r="F92" s="77" t="s">
        <v>295</v>
      </c>
      <c r="G92" s="100" t="s">
        <v>225</v>
      </c>
      <c r="H92" s="103">
        <v>200</v>
      </c>
      <c r="I92" s="108">
        <v>5.3</v>
      </c>
      <c r="J92" s="78">
        <f t="shared" si="3"/>
        <v>1060</v>
      </c>
    </row>
    <row r="93" spans="1:10" s="74" customFormat="1" ht="12.75" x14ac:dyDescent="0.25">
      <c r="A93" s="77">
        <v>5</v>
      </c>
      <c r="B93" s="204" t="s">
        <v>365</v>
      </c>
      <c r="C93" s="204"/>
      <c r="D93" s="204"/>
      <c r="E93" s="204"/>
      <c r="F93" s="77" t="s">
        <v>296</v>
      </c>
      <c r="G93" s="100" t="s">
        <v>226</v>
      </c>
      <c r="H93" s="103">
        <v>4200</v>
      </c>
      <c r="I93" s="108">
        <v>6.8</v>
      </c>
      <c r="J93" s="78">
        <f t="shared" si="3"/>
        <v>28560</v>
      </c>
    </row>
    <row r="94" spans="1:10" s="74" customFormat="1" ht="12.75" x14ac:dyDescent="0.25">
      <c r="A94" s="77">
        <v>6</v>
      </c>
      <c r="B94" s="204" t="s">
        <v>366</v>
      </c>
      <c r="C94" s="204"/>
      <c r="D94" s="204"/>
      <c r="E94" s="204"/>
      <c r="F94" s="77" t="s">
        <v>297</v>
      </c>
      <c r="G94" s="100" t="s">
        <v>227</v>
      </c>
      <c r="H94" s="103">
        <v>12</v>
      </c>
      <c r="I94" s="108">
        <v>4.7</v>
      </c>
      <c r="J94" s="78">
        <f t="shared" si="3"/>
        <v>56.400000000000006</v>
      </c>
    </row>
    <row r="95" spans="1:10" s="74" customFormat="1" ht="12.75" x14ac:dyDescent="0.25">
      <c r="A95" s="77">
        <v>7</v>
      </c>
      <c r="B95" s="204" t="s">
        <v>367</v>
      </c>
      <c r="C95" s="204"/>
      <c r="D95" s="204"/>
      <c r="E95" s="204"/>
      <c r="F95" s="77" t="s">
        <v>297</v>
      </c>
      <c r="G95" s="100" t="s">
        <v>227</v>
      </c>
      <c r="H95" s="103">
        <v>12</v>
      </c>
      <c r="I95" s="108">
        <v>5.0599999999999996</v>
      </c>
      <c r="J95" s="78">
        <f t="shared" si="3"/>
        <v>60.72</v>
      </c>
    </row>
    <row r="96" spans="1:10" s="74" customFormat="1" ht="12.75" x14ac:dyDescent="0.25">
      <c r="A96" s="77">
        <v>8</v>
      </c>
      <c r="B96" s="204" t="s">
        <v>368</v>
      </c>
      <c r="C96" s="204"/>
      <c r="D96" s="204"/>
      <c r="E96" s="204"/>
      <c r="F96" s="77" t="s">
        <v>297</v>
      </c>
      <c r="G96" s="100" t="s">
        <v>227</v>
      </c>
      <c r="H96" s="103">
        <v>12</v>
      </c>
      <c r="I96" s="108">
        <v>4.7</v>
      </c>
      <c r="J96" s="78">
        <f t="shared" si="3"/>
        <v>56.400000000000006</v>
      </c>
    </row>
    <row r="97" spans="1:10" s="74" customFormat="1" ht="12.75" x14ac:dyDescent="0.25">
      <c r="A97" s="77">
        <v>9</v>
      </c>
      <c r="B97" s="204" t="s">
        <v>369</v>
      </c>
      <c r="C97" s="204"/>
      <c r="D97" s="204"/>
      <c r="E97" s="204"/>
      <c r="F97" s="77" t="s">
        <v>297</v>
      </c>
      <c r="G97" s="100" t="s">
        <v>227</v>
      </c>
      <c r="H97" s="103">
        <v>12</v>
      </c>
      <c r="I97" s="108">
        <v>4.6500000000000004</v>
      </c>
      <c r="J97" s="78">
        <f t="shared" si="3"/>
        <v>55.800000000000004</v>
      </c>
    </row>
    <row r="98" spans="1:10" s="74" customFormat="1" ht="12.75" x14ac:dyDescent="0.25">
      <c r="A98" s="77">
        <v>10</v>
      </c>
      <c r="B98" s="204" t="s">
        <v>370</v>
      </c>
      <c r="C98" s="204"/>
      <c r="D98" s="204"/>
      <c r="E98" s="204"/>
      <c r="F98" s="77" t="s">
        <v>298</v>
      </c>
      <c r="G98" s="100" t="s">
        <v>228</v>
      </c>
      <c r="H98" s="103">
        <v>480</v>
      </c>
      <c r="I98" s="108">
        <v>2.2000000000000002</v>
      </c>
      <c r="J98" s="78">
        <f t="shared" si="3"/>
        <v>1056</v>
      </c>
    </row>
    <row r="99" spans="1:10" s="74" customFormat="1" ht="12.75" x14ac:dyDescent="0.25">
      <c r="A99" s="77">
        <v>11</v>
      </c>
      <c r="B99" s="204" t="s">
        <v>371</v>
      </c>
      <c r="C99" s="204"/>
      <c r="D99" s="204"/>
      <c r="E99" s="204"/>
      <c r="F99" s="77" t="s">
        <v>299</v>
      </c>
      <c r="G99" s="100" t="s">
        <v>229</v>
      </c>
      <c r="H99" s="103">
        <v>12</v>
      </c>
      <c r="I99" s="108">
        <v>1.4</v>
      </c>
      <c r="J99" s="78">
        <f t="shared" si="3"/>
        <v>16.799999999999997</v>
      </c>
    </row>
    <row r="100" spans="1:10" s="74" customFormat="1" ht="12.75" x14ac:dyDescent="0.25">
      <c r="A100" s="77">
        <v>12</v>
      </c>
      <c r="B100" s="204" t="s">
        <v>372</v>
      </c>
      <c r="C100" s="204"/>
      <c r="D100" s="204"/>
      <c r="E100" s="204"/>
      <c r="F100" s="77" t="s">
        <v>300</v>
      </c>
      <c r="G100" s="100" t="s">
        <v>230</v>
      </c>
      <c r="H100" s="103">
        <v>20</v>
      </c>
      <c r="I100" s="108">
        <v>4.99</v>
      </c>
      <c r="J100" s="78">
        <f t="shared" si="3"/>
        <v>99.800000000000011</v>
      </c>
    </row>
    <row r="101" spans="1:10" s="74" customFormat="1" ht="12.75" x14ac:dyDescent="0.25">
      <c r="A101" s="77">
        <v>13</v>
      </c>
      <c r="B101" s="204" t="s">
        <v>373</v>
      </c>
      <c r="C101" s="204"/>
      <c r="D101" s="204"/>
      <c r="E101" s="204"/>
      <c r="F101" s="77" t="s">
        <v>300</v>
      </c>
      <c r="G101" s="100" t="s">
        <v>231</v>
      </c>
      <c r="H101" s="103">
        <v>20</v>
      </c>
      <c r="I101" s="108">
        <v>14.26</v>
      </c>
      <c r="J101" s="78">
        <f t="shared" si="3"/>
        <v>285.2</v>
      </c>
    </row>
    <row r="102" spans="1:10" s="74" customFormat="1" ht="12.75" x14ac:dyDescent="0.25">
      <c r="A102" s="77">
        <v>14</v>
      </c>
      <c r="B102" s="204" t="s">
        <v>374</v>
      </c>
      <c r="C102" s="204"/>
      <c r="D102" s="204"/>
      <c r="E102" s="204"/>
      <c r="F102" s="77" t="s">
        <v>301</v>
      </c>
      <c r="G102" s="100" t="s">
        <v>232</v>
      </c>
      <c r="H102" s="103">
        <v>80</v>
      </c>
      <c r="I102" s="108">
        <v>21</v>
      </c>
      <c r="J102" s="78">
        <f t="shared" si="3"/>
        <v>1680</v>
      </c>
    </row>
    <row r="103" spans="1:10" s="74" customFormat="1" ht="12.75" x14ac:dyDescent="0.25">
      <c r="A103" s="77">
        <v>15</v>
      </c>
      <c r="B103" s="204" t="s">
        <v>375</v>
      </c>
      <c r="C103" s="204"/>
      <c r="D103" s="204"/>
      <c r="E103" s="204"/>
      <c r="F103" s="77" t="s">
        <v>301</v>
      </c>
      <c r="G103" s="100" t="s">
        <v>232</v>
      </c>
      <c r="H103" s="103">
        <v>60</v>
      </c>
      <c r="I103" s="108">
        <v>19</v>
      </c>
      <c r="J103" s="78">
        <f t="shared" si="3"/>
        <v>1140</v>
      </c>
    </row>
    <row r="104" spans="1:10" s="74" customFormat="1" ht="12.75" x14ac:dyDescent="0.25">
      <c r="A104" s="77">
        <v>16</v>
      </c>
      <c r="B104" s="204" t="s">
        <v>376</v>
      </c>
      <c r="C104" s="204"/>
      <c r="D104" s="204"/>
      <c r="E104" s="204"/>
      <c r="F104" s="77" t="s">
        <v>301</v>
      </c>
      <c r="G104" s="100" t="s">
        <v>232</v>
      </c>
      <c r="H104" s="103">
        <v>60</v>
      </c>
      <c r="I104" s="108">
        <v>20.5</v>
      </c>
      <c r="J104" s="78">
        <f t="shared" si="3"/>
        <v>1230</v>
      </c>
    </row>
    <row r="105" spans="1:10" s="74" customFormat="1" ht="12.75" x14ac:dyDescent="0.25">
      <c r="A105" s="77">
        <v>17</v>
      </c>
      <c r="B105" s="204" t="s">
        <v>377</v>
      </c>
      <c r="C105" s="204"/>
      <c r="D105" s="204"/>
      <c r="E105" s="204"/>
      <c r="F105" s="77" t="s">
        <v>301</v>
      </c>
      <c r="G105" s="100" t="s">
        <v>232</v>
      </c>
      <c r="H105" s="103">
        <v>80</v>
      </c>
      <c r="I105" s="108">
        <v>16</v>
      </c>
      <c r="J105" s="78">
        <f t="shared" si="3"/>
        <v>1280</v>
      </c>
    </row>
    <row r="106" spans="1:10" s="74" customFormat="1" ht="12.75" x14ac:dyDescent="0.25">
      <c r="A106" s="77">
        <v>18</v>
      </c>
      <c r="B106" s="204" t="s">
        <v>378</v>
      </c>
      <c r="C106" s="204"/>
      <c r="D106" s="204"/>
      <c r="E106" s="204"/>
      <c r="F106" s="77" t="s">
        <v>301</v>
      </c>
      <c r="G106" s="100" t="s">
        <v>232</v>
      </c>
      <c r="H106" s="103">
        <v>70</v>
      </c>
      <c r="I106" s="108">
        <v>20.5</v>
      </c>
      <c r="J106" s="78">
        <f t="shared" si="3"/>
        <v>1435</v>
      </c>
    </row>
    <row r="107" spans="1:10" s="74" customFormat="1" ht="12.75" x14ac:dyDescent="0.25">
      <c r="A107" s="197" t="s">
        <v>206</v>
      </c>
      <c r="B107" s="197"/>
      <c r="C107" s="197"/>
      <c r="D107" s="197"/>
      <c r="E107" s="197"/>
      <c r="F107" s="197"/>
      <c r="G107" s="197"/>
      <c r="H107" s="197"/>
      <c r="I107" s="197"/>
      <c r="J107" s="80">
        <f>ROUND((SUM(J89:J106)),2)</f>
        <v>52110.12</v>
      </c>
    </row>
    <row r="108" spans="1:10" s="74" customFormat="1" ht="12.75" x14ac:dyDescent="0.25">
      <c r="A108" s="205"/>
      <c r="B108" s="205"/>
      <c r="C108" s="205"/>
      <c r="D108" s="205"/>
      <c r="E108" s="205"/>
      <c r="F108" s="205"/>
      <c r="G108" s="205"/>
      <c r="H108" s="205"/>
      <c r="I108" s="205"/>
      <c r="J108" s="205"/>
    </row>
    <row r="109" spans="1:10" s="74" customFormat="1" ht="12.75" customHeight="1" x14ac:dyDescent="0.25">
      <c r="A109" s="195" t="s">
        <v>233</v>
      </c>
      <c r="B109" s="195"/>
      <c r="C109" s="195"/>
      <c r="D109" s="195"/>
      <c r="E109" s="195"/>
      <c r="F109" s="195"/>
      <c r="G109" s="195"/>
      <c r="H109" s="195"/>
      <c r="I109" s="195"/>
      <c r="J109" s="83">
        <f>SUM(J107,J57,J68,J85)</f>
        <v>237175.72</v>
      </c>
    </row>
    <row r="110" spans="1:10" s="74" customFormat="1" ht="12.75" x14ac:dyDescent="0.25">
      <c r="A110" s="206" t="s">
        <v>414</v>
      </c>
      <c r="B110" s="206"/>
      <c r="C110" s="206"/>
      <c r="D110" s="206"/>
      <c r="E110" s="206"/>
      <c r="F110" s="206"/>
      <c r="G110" s="206"/>
      <c r="H110" s="206"/>
      <c r="I110" s="206"/>
      <c r="J110" s="206"/>
    </row>
    <row r="111" spans="1:10" s="74" customFormat="1" ht="12.75" x14ac:dyDescent="0.25">
      <c r="B111" s="203"/>
      <c r="C111" s="203"/>
      <c r="D111" s="203"/>
      <c r="E111" s="203"/>
      <c r="F111" s="203"/>
      <c r="G111" s="203"/>
      <c r="H111" s="104"/>
      <c r="J111" s="84"/>
    </row>
    <row r="112" spans="1:10" s="74" customFormat="1" ht="12.75" x14ac:dyDescent="0.25">
      <c r="B112" s="203"/>
      <c r="C112" s="203"/>
      <c r="D112" s="203"/>
      <c r="E112" s="203"/>
      <c r="F112" s="203"/>
      <c r="G112" s="203"/>
      <c r="H112" s="104"/>
      <c r="J112" s="84"/>
    </row>
    <row r="113" spans="2:10" s="74" customFormat="1" ht="12.75" x14ac:dyDescent="0.25">
      <c r="B113" s="203"/>
      <c r="C113" s="203"/>
      <c r="D113" s="203"/>
      <c r="E113" s="203"/>
      <c r="F113" s="203"/>
      <c r="G113" s="203"/>
      <c r="H113" s="104"/>
      <c r="J113" s="84"/>
    </row>
    <row r="114" spans="2:10" s="74" customFormat="1" ht="12.75" x14ac:dyDescent="0.25">
      <c r="B114" s="203"/>
      <c r="C114" s="203"/>
      <c r="D114" s="203"/>
      <c r="E114" s="203"/>
      <c r="F114" s="203"/>
      <c r="G114" s="203"/>
      <c r="H114" s="104"/>
      <c r="J114" s="84"/>
    </row>
    <row r="115" spans="2:10" s="74" customFormat="1" ht="12.75" x14ac:dyDescent="0.25">
      <c r="B115" s="203"/>
      <c r="C115" s="203"/>
      <c r="D115" s="203"/>
      <c r="E115" s="203"/>
      <c r="F115" s="203"/>
      <c r="G115" s="203"/>
      <c r="H115" s="104"/>
      <c r="J115" s="84"/>
    </row>
    <row r="116" spans="2:10" s="74" customFormat="1" ht="12.75" x14ac:dyDescent="0.25">
      <c r="B116" s="203"/>
      <c r="C116" s="203"/>
      <c r="D116" s="203"/>
      <c r="E116" s="203"/>
      <c r="F116" s="203"/>
      <c r="G116" s="203"/>
      <c r="H116" s="104"/>
      <c r="J116" s="84"/>
    </row>
    <row r="117" spans="2:10" s="74" customFormat="1" ht="12.75" x14ac:dyDescent="0.25">
      <c r="B117" s="203"/>
      <c r="C117" s="203"/>
      <c r="D117" s="203"/>
      <c r="E117" s="203"/>
      <c r="F117" s="203"/>
      <c r="G117" s="203"/>
      <c r="H117" s="104"/>
      <c r="J117" s="84"/>
    </row>
    <row r="118" spans="2:10" s="74" customFormat="1" ht="12.75" x14ac:dyDescent="0.25">
      <c r="B118" s="203"/>
      <c r="C118" s="203"/>
      <c r="D118" s="203"/>
      <c r="E118" s="203"/>
      <c r="F118" s="203"/>
      <c r="G118" s="203"/>
      <c r="H118" s="104"/>
      <c r="J118" s="84"/>
    </row>
    <row r="119" spans="2:10" s="74" customFormat="1" ht="12.75" x14ac:dyDescent="0.25">
      <c r="B119" s="203"/>
      <c r="C119" s="203"/>
      <c r="D119" s="203"/>
      <c r="E119" s="203"/>
      <c r="F119" s="203"/>
      <c r="G119" s="203"/>
      <c r="H119" s="104"/>
      <c r="J119" s="84"/>
    </row>
    <row r="120" spans="2:10" s="74" customFormat="1" ht="12.75" x14ac:dyDescent="0.25">
      <c r="B120" s="203"/>
      <c r="C120" s="203"/>
      <c r="D120" s="203"/>
      <c r="E120" s="203"/>
      <c r="F120" s="203"/>
      <c r="G120" s="203"/>
      <c r="H120" s="104"/>
      <c r="J120" s="84"/>
    </row>
    <row r="121" spans="2:10" s="74" customFormat="1" ht="12.75" x14ac:dyDescent="0.25">
      <c r="B121" s="203"/>
      <c r="C121" s="203"/>
      <c r="D121" s="203"/>
      <c r="E121" s="203"/>
      <c r="F121" s="203"/>
      <c r="G121" s="203"/>
      <c r="H121" s="104"/>
      <c r="J121" s="84"/>
    </row>
    <row r="122" spans="2:10" s="74" customFormat="1" ht="12.75" x14ac:dyDescent="0.25">
      <c r="B122" s="203"/>
      <c r="C122" s="203"/>
      <c r="D122" s="203"/>
      <c r="E122" s="203"/>
      <c r="F122" s="203"/>
      <c r="G122" s="203"/>
      <c r="H122" s="104"/>
      <c r="J122" s="84"/>
    </row>
    <row r="123" spans="2:10" s="74" customFormat="1" ht="12.75" x14ac:dyDescent="0.25">
      <c r="B123" s="203"/>
      <c r="C123" s="203"/>
      <c r="D123" s="203"/>
      <c r="E123" s="203"/>
      <c r="F123" s="203"/>
      <c r="G123" s="203"/>
      <c r="H123" s="104"/>
      <c r="J123" s="84"/>
    </row>
    <row r="124" spans="2:10" s="74" customFormat="1" ht="12.75" x14ac:dyDescent="0.25">
      <c r="B124" s="203"/>
      <c r="C124" s="203"/>
      <c r="D124" s="203"/>
      <c r="E124" s="203"/>
      <c r="F124" s="203"/>
      <c r="G124" s="203"/>
      <c r="H124" s="104"/>
      <c r="J124" s="84"/>
    </row>
    <row r="125" spans="2:10" s="74" customFormat="1" ht="12.75" x14ac:dyDescent="0.25">
      <c r="B125" s="203"/>
      <c r="C125" s="203"/>
      <c r="D125" s="203"/>
      <c r="E125" s="203"/>
      <c r="F125" s="203"/>
      <c r="G125" s="203"/>
      <c r="H125" s="104"/>
      <c r="J125" s="84"/>
    </row>
    <row r="126" spans="2:10" s="74" customFormat="1" ht="12.75" x14ac:dyDescent="0.25">
      <c r="B126" s="203"/>
      <c r="C126" s="203"/>
      <c r="D126" s="203"/>
      <c r="E126" s="203"/>
      <c r="F126" s="203"/>
      <c r="G126" s="203"/>
      <c r="H126" s="104"/>
      <c r="J126" s="84"/>
    </row>
    <row r="127" spans="2:10" s="74" customFormat="1" ht="12.75" x14ac:dyDescent="0.25">
      <c r="B127" s="203"/>
      <c r="C127" s="203"/>
      <c r="D127" s="203"/>
      <c r="E127" s="203"/>
      <c r="F127" s="203"/>
      <c r="G127" s="203"/>
      <c r="H127" s="104"/>
      <c r="J127" s="84"/>
    </row>
    <row r="128" spans="2:10" s="74" customFormat="1" ht="12.75" x14ac:dyDescent="0.25">
      <c r="B128" s="203"/>
      <c r="C128" s="203"/>
      <c r="D128" s="203"/>
      <c r="E128" s="203"/>
      <c r="F128" s="203"/>
      <c r="G128" s="203"/>
      <c r="H128" s="104"/>
      <c r="J128" s="84"/>
    </row>
    <row r="129" spans="1:11" s="74" customFormat="1" ht="12.75" x14ac:dyDescent="0.25">
      <c r="B129" s="203"/>
      <c r="C129" s="203"/>
      <c r="D129" s="203"/>
      <c r="E129" s="203"/>
      <c r="F129" s="203"/>
      <c r="G129" s="203"/>
      <c r="H129" s="104"/>
      <c r="J129" s="84"/>
    </row>
    <row r="130" spans="1:11" s="74" customFormat="1" ht="12.75" x14ac:dyDescent="0.25">
      <c r="B130" s="203"/>
      <c r="C130" s="203"/>
      <c r="D130" s="203"/>
      <c r="E130" s="203"/>
      <c r="F130" s="203"/>
      <c r="G130" s="203"/>
      <c r="H130" s="104"/>
      <c r="J130" s="84"/>
    </row>
    <row r="131" spans="1:11" s="74" customFormat="1" ht="12.75" x14ac:dyDescent="0.25">
      <c r="B131" s="203"/>
      <c r="C131" s="203"/>
      <c r="D131" s="203"/>
      <c r="E131" s="203"/>
      <c r="F131" s="203"/>
      <c r="G131" s="203"/>
      <c r="H131" s="104"/>
      <c r="J131" s="84"/>
    </row>
    <row r="132" spans="1:11" s="74" customFormat="1" ht="12.75" x14ac:dyDescent="0.25">
      <c r="B132" s="203"/>
      <c r="C132" s="203"/>
      <c r="D132" s="203"/>
      <c r="E132" s="203"/>
      <c r="F132" s="203"/>
      <c r="G132" s="203"/>
      <c r="H132" s="104"/>
      <c r="J132" s="84"/>
    </row>
    <row r="133" spans="1:11" s="74" customFormat="1" ht="12.75" x14ac:dyDescent="0.25">
      <c r="B133" s="203"/>
      <c r="C133" s="203"/>
      <c r="D133" s="203"/>
      <c r="E133" s="203"/>
      <c r="F133" s="203"/>
      <c r="G133" s="203"/>
      <c r="H133" s="104"/>
      <c r="J133" s="84"/>
    </row>
    <row r="134" spans="1:11" s="74" customFormat="1" ht="12.75" x14ac:dyDescent="0.25">
      <c r="B134" s="203"/>
      <c r="C134" s="203"/>
      <c r="D134" s="203"/>
      <c r="E134" s="203"/>
      <c r="F134" s="203"/>
      <c r="G134" s="203"/>
      <c r="H134" s="104"/>
      <c r="J134" s="84"/>
    </row>
    <row r="135" spans="1:11" s="74" customFormat="1" ht="12.75" x14ac:dyDescent="0.25">
      <c r="B135" s="203"/>
      <c r="C135" s="203"/>
      <c r="D135" s="203"/>
      <c r="E135" s="203"/>
      <c r="F135" s="203"/>
      <c r="G135" s="203"/>
      <c r="H135" s="104"/>
      <c r="J135" s="84"/>
    </row>
    <row r="136" spans="1:11" s="74" customFormat="1" ht="12.75" x14ac:dyDescent="0.25">
      <c r="B136" s="203"/>
      <c r="C136" s="203"/>
      <c r="D136" s="203"/>
      <c r="E136" s="203"/>
      <c r="F136" s="203"/>
      <c r="G136" s="203"/>
      <c r="H136" s="104"/>
      <c r="J136" s="84"/>
    </row>
    <row r="137" spans="1:11" x14ac:dyDescent="0.25">
      <c r="A137" s="74"/>
      <c r="B137" s="203"/>
      <c r="C137" s="203"/>
      <c r="D137" s="203"/>
      <c r="E137" s="203"/>
      <c r="F137" s="203"/>
      <c r="G137" s="203"/>
      <c r="H137" s="104"/>
      <c r="I137" s="74"/>
      <c r="J137" s="84"/>
    </row>
    <row r="138" spans="1:11" x14ac:dyDescent="0.25">
      <c r="A138" s="74"/>
      <c r="B138" s="203"/>
      <c r="C138" s="203"/>
      <c r="D138" s="203"/>
      <c r="E138" s="203"/>
      <c r="F138" s="203"/>
      <c r="G138" s="203"/>
      <c r="H138" s="104"/>
      <c r="I138" s="74"/>
      <c r="J138" s="84"/>
    </row>
    <row r="139" spans="1:11" s="72" customFormat="1" x14ac:dyDescent="0.25">
      <c r="A139" s="71"/>
      <c r="B139" s="203"/>
      <c r="C139" s="203"/>
      <c r="D139" s="203"/>
      <c r="E139" s="203"/>
      <c r="F139" s="203"/>
      <c r="G139" s="203"/>
      <c r="H139" s="105"/>
      <c r="I139" s="71"/>
      <c r="K139" s="71"/>
    </row>
    <row r="140" spans="1:11" s="72" customFormat="1" x14ac:dyDescent="0.25">
      <c r="A140" s="71"/>
      <c r="B140" s="203"/>
      <c r="C140" s="203"/>
      <c r="D140" s="203"/>
      <c r="E140" s="203"/>
      <c r="F140" s="203"/>
      <c r="G140" s="203"/>
      <c r="H140" s="105"/>
      <c r="I140" s="71"/>
      <c r="K140" s="71"/>
    </row>
    <row r="141" spans="1:11" s="72" customFormat="1" x14ac:dyDescent="0.25">
      <c r="A141" s="71"/>
      <c r="B141" s="203"/>
      <c r="C141" s="203"/>
      <c r="D141" s="203"/>
      <c r="E141" s="203"/>
      <c r="F141" s="203"/>
      <c r="G141" s="203"/>
      <c r="H141" s="105"/>
      <c r="I141" s="71"/>
      <c r="K141" s="71"/>
    </row>
    <row r="142" spans="1:11" s="72" customFormat="1" x14ac:dyDescent="0.25">
      <c r="A142" s="71"/>
      <c r="B142" s="203"/>
      <c r="C142" s="203"/>
      <c r="D142" s="203"/>
      <c r="E142" s="203"/>
      <c r="F142" s="203"/>
      <c r="G142" s="203"/>
      <c r="H142" s="105"/>
      <c r="I142" s="71"/>
      <c r="K142" s="71"/>
    </row>
    <row r="143" spans="1:11" s="72" customFormat="1" x14ac:dyDescent="0.25">
      <c r="A143" s="71"/>
      <c r="B143" s="203"/>
      <c r="C143" s="203"/>
      <c r="D143" s="203"/>
      <c r="E143" s="203"/>
      <c r="F143" s="203"/>
      <c r="G143" s="203"/>
      <c r="H143" s="105"/>
      <c r="I143" s="71"/>
      <c r="K143" s="71"/>
    </row>
    <row r="144" spans="1:11" s="72" customFormat="1" x14ac:dyDescent="0.25">
      <c r="A144" s="71"/>
      <c r="B144" s="203"/>
      <c r="C144" s="203"/>
      <c r="D144" s="203"/>
      <c r="E144" s="203"/>
      <c r="F144" s="203"/>
      <c r="G144" s="203"/>
      <c r="H144" s="105"/>
      <c r="I144" s="71"/>
      <c r="K144" s="71"/>
    </row>
    <row r="145" spans="1:11" s="72" customFormat="1" x14ac:dyDescent="0.25">
      <c r="A145" s="71"/>
      <c r="B145" s="203"/>
      <c r="C145" s="203"/>
      <c r="D145" s="203"/>
      <c r="E145" s="203"/>
      <c r="F145" s="203"/>
      <c r="G145" s="203"/>
      <c r="H145" s="105"/>
      <c r="I145" s="71"/>
      <c r="K145" s="71"/>
    </row>
    <row r="146" spans="1:11" s="72" customFormat="1" x14ac:dyDescent="0.25">
      <c r="A146" s="71"/>
      <c r="B146" s="203"/>
      <c r="C146" s="203"/>
      <c r="D146" s="203"/>
      <c r="E146" s="203"/>
      <c r="F146" s="203"/>
      <c r="G146" s="203"/>
      <c r="H146" s="105"/>
      <c r="I146" s="71"/>
      <c r="K146" s="71"/>
    </row>
    <row r="147" spans="1:11" s="72" customFormat="1" x14ac:dyDescent="0.25">
      <c r="A147" s="71"/>
      <c r="B147" s="203"/>
      <c r="C147" s="203"/>
      <c r="D147" s="203"/>
      <c r="E147" s="203"/>
      <c r="F147" s="203"/>
      <c r="G147" s="203"/>
      <c r="H147" s="105"/>
      <c r="I147" s="71"/>
      <c r="K147" s="71"/>
    </row>
    <row r="148" spans="1:11" s="72" customFormat="1" x14ac:dyDescent="0.25">
      <c r="A148" s="71"/>
      <c r="B148" s="203"/>
      <c r="C148" s="203"/>
      <c r="D148" s="203"/>
      <c r="E148" s="203"/>
      <c r="F148" s="203"/>
      <c r="G148" s="203"/>
      <c r="H148" s="105"/>
      <c r="I148" s="71"/>
      <c r="K148" s="71"/>
    </row>
    <row r="149" spans="1:11" s="72" customFormat="1" x14ac:dyDescent="0.25">
      <c r="A149" s="71"/>
      <c r="B149" s="203"/>
      <c r="C149" s="203"/>
      <c r="D149" s="203"/>
      <c r="E149" s="203"/>
      <c r="F149" s="203"/>
      <c r="G149" s="203"/>
      <c r="H149" s="105"/>
      <c r="I149" s="71"/>
      <c r="K149" s="71"/>
    </row>
    <row r="150" spans="1:11" s="72" customFormat="1" x14ac:dyDescent="0.25">
      <c r="A150" s="71"/>
      <c r="B150" s="203"/>
      <c r="C150" s="203"/>
      <c r="D150" s="203"/>
      <c r="E150" s="203"/>
      <c r="F150" s="203"/>
      <c r="G150" s="203"/>
      <c r="H150" s="105"/>
      <c r="I150" s="71"/>
      <c r="K150" s="71"/>
    </row>
    <row r="151" spans="1:11" s="72" customFormat="1" x14ac:dyDescent="0.25">
      <c r="A151" s="71"/>
      <c r="B151" s="203"/>
      <c r="C151" s="203"/>
      <c r="D151" s="203"/>
      <c r="E151" s="203"/>
      <c r="F151" s="203"/>
      <c r="G151" s="203"/>
      <c r="H151" s="105"/>
      <c r="I151" s="71"/>
      <c r="K151" s="71"/>
    </row>
    <row r="152" spans="1:11" s="72" customFormat="1" x14ac:dyDescent="0.25">
      <c r="A152" s="71"/>
      <c r="B152" s="203"/>
      <c r="C152" s="203"/>
      <c r="D152" s="203"/>
      <c r="E152" s="203"/>
      <c r="F152" s="203"/>
      <c r="G152" s="203"/>
      <c r="H152" s="105"/>
      <c r="I152" s="71"/>
      <c r="K152" s="71"/>
    </row>
    <row r="153" spans="1:11" s="72" customFormat="1" x14ac:dyDescent="0.25">
      <c r="A153" s="71"/>
      <c r="B153" s="203"/>
      <c r="C153" s="203"/>
      <c r="D153" s="203"/>
      <c r="E153" s="203"/>
      <c r="F153" s="203"/>
      <c r="G153" s="203"/>
      <c r="H153" s="105"/>
      <c r="I153" s="71"/>
      <c r="K153" s="71"/>
    </row>
    <row r="154" spans="1:11" s="72" customFormat="1" x14ac:dyDescent="0.25">
      <c r="A154" s="71"/>
      <c r="B154" s="203"/>
      <c r="C154" s="203"/>
      <c r="D154" s="203"/>
      <c r="E154" s="203"/>
      <c r="F154" s="203"/>
      <c r="G154" s="203"/>
      <c r="H154" s="105"/>
      <c r="I154" s="71"/>
      <c r="K154" s="71"/>
    </row>
    <row r="155" spans="1:11" s="72" customFormat="1" x14ac:dyDescent="0.25">
      <c r="A155" s="71"/>
      <c r="B155" s="203"/>
      <c r="C155" s="203"/>
      <c r="D155" s="203"/>
      <c r="E155" s="203"/>
      <c r="F155" s="203"/>
      <c r="G155" s="203"/>
      <c r="H155" s="105"/>
      <c r="I155" s="71"/>
      <c r="K155" s="71"/>
    </row>
    <row r="156" spans="1:11" s="72" customFormat="1" x14ac:dyDescent="0.25">
      <c r="A156" s="71"/>
      <c r="B156" s="203"/>
      <c r="C156" s="203"/>
      <c r="D156" s="203"/>
      <c r="E156" s="203"/>
      <c r="F156" s="203"/>
      <c r="G156" s="203"/>
      <c r="H156" s="105"/>
      <c r="I156" s="71"/>
      <c r="K156" s="71"/>
    </row>
    <row r="157" spans="1:11" s="72" customFormat="1" x14ac:dyDescent="0.25">
      <c r="A157" s="71"/>
      <c r="B157" s="203"/>
      <c r="C157" s="203"/>
      <c r="D157" s="203"/>
      <c r="E157" s="203"/>
      <c r="F157" s="203"/>
      <c r="G157" s="203"/>
      <c r="H157" s="105"/>
      <c r="I157" s="71"/>
      <c r="K157" s="71"/>
    </row>
    <row r="158" spans="1:11" s="72" customFormat="1" x14ac:dyDescent="0.25">
      <c r="A158" s="71"/>
      <c r="B158" s="203"/>
      <c r="C158" s="203"/>
      <c r="D158" s="203"/>
      <c r="E158" s="203"/>
      <c r="F158" s="203"/>
      <c r="G158" s="203"/>
      <c r="H158" s="105"/>
      <c r="I158" s="71"/>
      <c r="K158" s="71"/>
    </row>
    <row r="159" spans="1:11" s="72" customFormat="1" x14ac:dyDescent="0.25">
      <c r="A159" s="71"/>
      <c r="B159" s="203"/>
      <c r="C159" s="203"/>
      <c r="D159" s="203"/>
      <c r="E159" s="203"/>
      <c r="F159" s="203"/>
      <c r="G159" s="203"/>
      <c r="H159" s="105"/>
      <c r="I159" s="71"/>
      <c r="K159" s="71"/>
    </row>
    <row r="160" spans="1:11" s="72" customFormat="1" x14ac:dyDescent="0.25">
      <c r="A160" s="71"/>
      <c r="B160" s="203"/>
      <c r="C160" s="203"/>
      <c r="D160" s="203"/>
      <c r="E160" s="203"/>
      <c r="F160" s="203"/>
      <c r="G160" s="203"/>
      <c r="H160" s="105"/>
      <c r="I160" s="71"/>
      <c r="K160" s="71"/>
    </row>
    <row r="161" spans="2:7" x14ac:dyDescent="0.25">
      <c r="B161" s="203"/>
      <c r="C161" s="203"/>
      <c r="D161" s="203"/>
      <c r="E161" s="203"/>
      <c r="F161" s="203"/>
      <c r="G161" s="203"/>
    </row>
    <row r="162" spans="2:7" x14ac:dyDescent="0.25">
      <c r="B162" s="203"/>
      <c r="C162" s="203"/>
      <c r="D162" s="203"/>
      <c r="E162" s="203"/>
      <c r="F162" s="203"/>
      <c r="G162" s="203"/>
    </row>
  </sheetData>
  <mergeCells count="162">
    <mergeCell ref="A1:J1"/>
    <mergeCell ref="A2:J2"/>
    <mergeCell ref="A3:J3"/>
    <mergeCell ref="A4:J4"/>
    <mergeCell ref="A5:J5"/>
    <mergeCell ref="A6:J6"/>
    <mergeCell ref="A7:J7"/>
    <mergeCell ref="A8:J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28:E28"/>
    <mergeCell ref="B29:E29"/>
    <mergeCell ref="B30:E30"/>
    <mergeCell ref="B31:E31"/>
    <mergeCell ref="B32:E32"/>
    <mergeCell ref="B33:E33"/>
    <mergeCell ref="B34:E34"/>
    <mergeCell ref="B35:E35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A57:I57"/>
    <mergeCell ref="A58:J58"/>
    <mergeCell ref="A59:J59"/>
    <mergeCell ref="B60:E60"/>
    <mergeCell ref="B61:E61"/>
    <mergeCell ref="B62:E62"/>
    <mergeCell ref="B63:E63"/>
    <mergeCell ref="B64:E64"/>
    <mergeCell ref="B65:E65"/>
    <mergeCell ref="B66:E66"/>
    <mergeCell ref="B67:E67"/>
    <mergeCell ref="A68:I68"/>
    <mergeCell ref="A69:J69"/>
    <mergeCell ref="A70:J70"/>
    <mergeCell ref="B71:E71"/>
    <mergeCell ref="B72:E72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A85:I85"/>
    <mergeCell ref="A87:J87"/>
    <mergeCell ref="B88:E88"/>
    <mergeCell ref="B89:E89"/>
    <mergeCell ref="B90:E90"/>
    <mergeCell ref="B91:E91"/>
    <mergeCell ref="B92:E92"/>
    <mergeCell ref="B82:E82"/>
    <mergeCell ref="A86:J86"/>
    <mergeCell ref="B84:E84"/>
    <mergeCell ref="B83:E83"/>
    <mergeCell ref="B93:E93"/>
    <mergeCell ref="B94:E94"/>
    <mergeCell ref="B95:E95"/>
    <mergeCell ref="B96:E96"/>
    <mergeCell ref="B97:E97"/>
    <mergeCell ref="B98:E98"/>
    <mergeCell ref="B99:E99"/>
    <mergeCell ref="B100:E100"/>
    <mergeCell ref="B101:E101"/>
    <mergeCell ref="B102:E102"/>
    <mergeCell ref="B103:E103"/>
    <mergeCell ref="B104:E104"/>
    <mergeCell ref="B105:E105"/>
    <mergeCell ref="B106:E106"/>
    <mergeCell ref="A107:I107"/>
    <mergeCell ref="A108:J108"/>
    <mergeCell ref="A109:I109"/>
    <mergeCell ref="A110:J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56:G156"/>
    <mergeCell ref="B157:G157"/>
    <mergeCell ref="B158:G158"/>
    <mergeCell ref="B159:G159"/>
    <mergeCell ref="B160:G160"/>
    <mergeCell ref="B161:G161"/>
    <mergeCell ref="B162:G162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</mergeCells>
  <printOptions horizontalCentered="1"/>
  <pageMargins left="0.47222222222222199" right="0.39374999999999999" top="0.55138888888888904" bottom="0.47222222222222199" header="0.511811023622047" footer="0.511811023622047"/>
  <pageSetup paperSize="9" scale="68" orientation="portrait" horizontalDpi="300" verticalDpi="300" r:id="rId1"/>
  <rowBreaks count="1" manualBreakCount="1">
    <brk id="57" max="16383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FF00"/>
  </sheetPr>
  <dimension ref="A1:AMK67"/>
  <sheetViews>
    <sheetView topLeftCell="A16" zoomScaleNormal="100" workbookViewId="0">
      <selection activeCell="L7" sqref="L7"/>
    </sheetView>
  </sheetViews>
  <sheetFormatPr defaultColWidth="8.7109375" defaultRowHeight="15" x14ac:dyDescent="0.25"/>
  <cols>
    <col min="1" max="1" width="8.7109375" style="71"/>
    <col min="2" max="2" width="26.5703125" style="71" customWidth="1"/>
    <col min="3" max="4" width="9.85546875" style="71" customWidth="1"/>
    <col min="5" max="5" width="12.140625" style="71" customWidth="1"/>
    <col min="6" max="6" width="12.140625" style="72" customWidth="1"/>
    <col min="7" max="7" width="17" style="72" customWidth="1"/>
    <col min="8" max="8" width="10" style="72" customWidth="1"/>
    <col min="9" max="9" width="14.28515625" style="71" customWidth="1"/>
    <col min="10" max="10" width="16.7109375" style="72" customWidth="1"/>
    <col min="11" max="1025" width="8.7109375" style="71"/>
  </cols>
  <sheetData>
    <row r="1" spans="1:10" s="73" customFormat="1" ht="18" customHeight="1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</row>
    <row r="2" spans="1:10" s="73" customFormat="1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s="73" customFormat="1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</row>
    <row r="4" spans="1:10" s="73" customFormat="1" ht="15.75" x14ac:dyDescent="0.25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</row>
    <row r="5" spans="1:10" s="73" customFormat="1" ht="15.75" x14ac:dyDescent="0.25">
      <c r="A5" s="141"/>
      <c r="B5" s="141"/>
      <c r="C5" s="141"/>
      <c r="D5" s="141"/>
      <c r="E5" s="141"/>
      <c r="F5" s="141"/>
      <c r="G5" s="141"/>
      <c r="H5" s="141"/>
      <c r="I5" s="141"/>
      <c r="J5" s="141"/>
    </row>
    <row r="6" spans="1:10" s="73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0" s="73" customFormat="1" ht="15.75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09"/>
    </row>
    <row r="8" spans="1:10" s="74" customFormat="1" ht="12.75" x14ac:dyDescent="0.25">
      <c r="A8" s="207" t="s">
        <v>386</v>
      </c>
      <c r="B8" s="207"/>
      <c r="C8" s="207"/>
      <c r="D8" s="207"/>
      <c r="E8" s="207"/>
      <c r="F8" s="207"/>
      <c r="G8" s="207"/>
      <c r="H8" s="207"/>
      <c r="I8" s="207"/>
      <c r="J8" s="207"/>
    </row>
    <row r="9" spans="1:10" s="74" customFormat="1" ht="12.75" x14ac:dyDescent="0.25">
      <c r="A9" s="75" t="s">
        <v>201</v>
      </c>
      <c r="B9" s="208" t="s">
        <v>202</v>
      </c>
      <c r="C9" s="208"/>
      <c r="D9" s="208"/>
      <c r="E9" s="208"/>
      <c r="F9" s="98" t="s">
        <v>379</v>
      </c>
      <c r="G9" s="82" t="s">
        <v>203</v>
      </c>
      <c r="H9" s="76" t="s">
        <v>383</v>
      </c>
      <c r="I9" s="98" t="s">
        <v>205</v>
      </c>
      <c r="J9" s="98" t="s">
        <v>206</v>
      </c>
    </row>
    <row r="10" spans="1:10" s="74" customFormat="1" ht="25.5" x14ac:dyDescent="0.25">
      <c r="A10" s="77">
        <v>1</v>
      </c>
      <c r="B10" s="204" t="s">
        <v>384</v>
      </c>
      <c r="C10" s="204"/>
      <c r="D10" s="204"/>
      <c r="E10" s="204"/>
      <c r="F10" s="77" t="s">
        <v>385</v>
      </c>
      <c r="G10" s="77" t="s">
        <v>209</v>
      </c>
      <c r="H10" s="79">
        <v>2</v>
      </c>
      <c r="I10" s="78">
        <v>1320</v>
      </c>
      <c r="J10" s="78">
        <f>H10*I10</f>
        <v>2640</v>
      </c>
    </row>
    <row r="11" spans="1:10" s="74" customFormat="1" ht="12.75" customHeight="1" x14ac:dyDescent="0.25">
      <c r="A11" s="197" t="s">
        <v>235</v>
      </c>
      <c r="B11" s="197"/>
      <c r="C11" s="197"/>
      <c r="D11" s="197"/>
      <c r="E11" s="197"/>
      <c r="F11" s="197"/>
      <c r="G11" s="197"/>
      <c r="H11" s="197"/>
      <c r="I11" s="197"/>
      <c r="J11" s="80">
        <f>J10</f>
        <v>2640</v>
      </c>
    </row>
    <row r="12" spans="1:10" s="74" customFormat="1" ht="12.75" customHeight="1" x14ac:dyDescent="0.25">
      <c r="A12" s="216" t="s">
        <v>390</v>
      </c>
      <c r="B12" s="217"/>
      <c r="C12" s="217"/>
      <c r="D12" s="217"/>
      <c r="E12" s="217"/>
      <c r="F12" s="217"/>
      <c r="G12" s="217"/>
      <c r="H12" s="217"/>
      <c r="I12" s="218"/>
      <c r="J12" s="78">
        <f>ROUND(J11*20%,2)</f>
        <v>528</v>
      </c>
    </row>
    <row r="13" spans="1:10" s="74" customFormat="1" ht="12.75" x14ac:dyDescent="0.25">
      <c r="A13" s="197" t="s">
        <v>387</v>
      </c>
      <c r="B13" s="197"/>
      <c r="C13" s="197"/>
      <c r="D13" s="197"/>
      <c r="E13" s="197"/>
      <c r="F13" s="197"/>
      <c r="G13" s="197"/>
      <c r="H13" s="197"/>
      <c r="I13" s="197"/>
      <c r="J13" s="80">
        <f>ROUND((J12/RESUMO!E23)/12,2)</f>
        <v>0.64</v>
      </c>
    </row>
    <row r="14" spans="1:10" s="74" customFormat="1" ht="41.25" customHeight="1" x14ac:dyDescent="0.25">
      <c r="A14" s="219" t="s">
        <v>415</v>
      </c>
      <c r="B14" s="219"/>
      <c r="C14" s="219"/>
      <c r="D14" s="219"/>
      <c r="E14" s="219"/>
      <c r="F14" s="219"/>
      <c r="G14" s="219"/>
      <c r="H14" s="219"/>
      <c r="I14" s="219"/>
      <c r="J14" s="219"/>
    </row>
    <row r="15" spans="1:10" s="74" customFormat="1" ht="12.75" x14ac:dyDescent="0.25">
      <c r="A15" s="215"/>
      <c r="B15" s="215"/>
      <c r="C15" s="215"/>
      <c r="D15" s="215"/>
      <c r="E15" s="215"/>
      <c r="F15" s="215"/>
      <c r="G15" s="215"/>
      <c r="H15" s="215"/>
      <c r="I15" s="215"/>
      <c r="J15" s="215"/>
    </row>
    <row r="16" spans="1:10" s="74" customFormat="1" ht="12.75" x14ac:dyDescent="0.25">
      <c r="B16" s="203"/>
      <c r="C16" s="203"/>
      <c r="D16" s="203"/>
      <c r="E16" s="203"/>
      <c r="F16" s="203"/>
      <c r="G16" s="203"/>
      <c r="H16" s="84"/>
      <c r="J16" s="84"/>
    </row>
    <row r="17" spans="2:10" s="74" customFormat="1" ht="12.75" x14ac:dyDescent="0.25">
      <c r="B17" s="203"/>
      <c r="C17" s="203"/>
      <c r="D17" s="203"/>
      <c r="E17" s="203"/>
      <c r="F17" s="203"/>
      <c r="G17" s="203"/>
      <c r="H17" s="84"/>
      <c r="J17" s="84"/>
    </row>
    <row r="18" spans="2:10" s="74" customFormat="1" ht="12.75" x14ac:dyDescent="0.25">
      <c r="B18" s="203"/>
      <c r="C18" s="203"/>
      <c r="D18" s="203"/>
      <c r="E18" s="203"/>
      <c r="F18" s="203"/>
      <c r="G18" s="203"/>
      <c r="H18" s="84"/>
      <c r="J18" s="84"/>
    </row>
    <row r="19" spans="2:10" s="74" customFormat="1" ht="12.75" x14ac:dyDescent="0.25">
      <c r="B19" s="203"/>
      <c r="C19" s="203"/>
      <c r="D19" s="203"/>
      <c r="E19" s="203"/>
      <c r="F19" s="203"/>
      <c r="G19" s="203"/>
      <c r="H19" s="84"/>
      <c r="J19" s="84"/>
    </row>
    <row r="20" spans="2:10" s="74" customFormat="1" ht="12.75" x14ac:dyDescent="0.25">
      <c r="B20" s="203"/>
      <c r="C20" s="203"/>
      <c r="D20" s="203"/>
      <c r="E20" s="203"/>
      <c r="F20" s="203"/>
      <c r="G20" s="203"/>
      <c r="H20" s="84"/>
      <c r="J20" s="84"/>
    </row>
    <row r="21" spans="2:10" s="74" customFormat="1" ht="12.75" x14ac:dyDescent="0.25">
      <c r="B21" s="203"/>
      <c r="C21" s="203"/>
      <c r="D21" s="203"/>
      <c r="E21" s="203"/>
      <c r="F21" s="203"/>
      <c r="G21" s="203"/>
      <c r="H21" s="84"/>
      <c r="J21" s="84"/>
    </row>
    <row r="22" spans="2:10" s="74" customFormat="1" ht="12.75" x14ac:dyDescent="0.25">
      <c r="B22" s="203"/>
      <c r="C22" s="203"/>
      <c r="D22" s="203"/>
      <c r="E22" s="203"/>
      <c r="F22" s="203"/>
      <c r="G22" s="203"/>
      <c r="H22" s="84"/>
      <c r="J22" s="84"/>
    </row>
    <row r="23" spans="2:10" s="74" customFormat="1" ht="12.75" x14ac:dyDescent="0.25">
      <c r="B23" s="203"/>
      <c r="C23" s="203"/>
      <c r="D23" s="203"/>
      <c r="E23" s="203"/>
      <c r="F23" s="203"/>
      <c r="G23" s="203"/>
      <c r="H23" s="84"/>
      <c r="J23" s="84"/>
    </row>
    <row r="24" spans="2:10" s="74" customFormat="1" ht="12.75" x14ac:dyDescent="0.25">
      <c r="B24" s="203"/>
      <c r="C24" s="203"/>
      <c r="D24" s="203"/>
      <c r="E24" s="203"/>
      <c r="F24" s="203"/>
      <c r="G24" s="203"/>
      <c r="H24" s="84"/>
      <c r="J24" s="84"/>
    </row>
    <row r="25" spans="2:10" s="74" customFormat="1" ht="12.75" x14ac:dyDescent="0.25">
      <c r="B25" s="203"/>
      <c r="C25" s="203"/>
      <c r="D25" s="203"/>
      <c r="E25" s="203"/>
      <c r="F25" s="203"/>
      <c r="G25" s="203"/>
      <c r="H25" s="84"/>
      <c r="J25" s="84"/>
    </row>
    <row r="26" spans="2:10" s="74" customFormat="1" ht="12.75" x14ac:dyDescent="0.25">
      <c r="B26" s="203"/>
      <c r="C26" s="203"/>
      <c r="D26" s="203"/>
      <c r="E26" s="203"/>
      <c r="F26" s="203"/>
      <c r="G26" s="203"/>
      <c r="H26" s="84"/>
      <c r="J26" s="84"/>
    </row>
    <row r="27" spans="2:10" s="74" customFormat="1" ht="12.75" x14ac:dyDescent="0.25">
      <c r="B27" s="203"/>
      <c r="C27" s="203"/>
      <c r="D27" s="203"/>
      <c r="E27" s="203"/>
      <c r="F27" s="203"/>
      <c r="G27" s="203"/>
      <c r="H27" s="84"/>
      <c r="J27" s="84"/>
    </row>
    <row r="28" spans="2:10" s="74" customFormat="1" ht="12.75" x14ac:dyDescent="0.25">
      <c r="B28" s="203"/>
      <c r="C28" s="203"/>
      <c r="D28" s="203"/>
      <c r="E28" s="203"/>
      <c r="F28" s="203"/>
      <c r="G28" s="203"/>
      <c r="H28" s="84"/>
      <c r="J28" s="84"/>
    </row>
    <row r="29" spans="2:10" s="74" customFormat="1" ht="12.75" x14ac:dyDescent="0.25">
      <c r="B29" s="203"/>
      <c r="C29" s="203"/>
      <c r="D29" s="203"/>
      <c r="E29" s="203"/>
      <c r="F29" s="203"/>
      <c r="G29" s="203"/>
      <c r="H29" s="84"/>
      <c r="J29" s="84"/>
    </row>
    <row r="30" spans="2:10" s="74" customFormat="1" ht="12.75" x14ac:dyDescent="0.25">
      <c r="B30" s="203"/>
      <c r="C30" s="203"/>
      <c r="D30" s="203"/>
      <c r="E30" s="203"/>
      <c r="F30" s="203"/>
      <c r="G30" s="203"/>
      <c r="H30" s="84"/>
      <c r="J30" s="84"/>
    </row>
    <row r="31" spans="2:10" s="74" customFormat="1" ht="12.75" x14ac:dyDescent="0.25">
      <c r="B31" s="203"/>
      <c r="C31" s="203"/>
      <c r="D31" s="203"/>
      <c r="E31" s="203"/>
      <c r="F31" s="203"/>
      <c r="G31" s="203"/>
      <c r="H31" s="84"/>
      <c r="J31" s="84"/>
    </row>
    <row r="32" spans="2:10" s="74" customFormat="1" ht="12.75" x14ac:dyDescent="0.25">
      <c r="B32" s="203"/>
      <c r="C32" s="203"/>
      <c r="D32" s="203"/>
      <c r="E32" s="203"/>
      <c r="F32" s="203"/>
      <c r="G32" s="203"/>
      <c r="H32" s="84"/>
      <c r="J32" s="84"/>
    </row>
    <row r="33" spans="1:11" s="74" customFormat="1" ht="12.75" x14ac:dyDescent="0.25">
      <c r="B33" s="203"/>
      <c r="C33" s="203"/>
      <c r="D33" s="203"/>
      <c r="E33" s="203"/>
      <c r="F33" s="203"/>
      <c r="G33" s="203"/>
      <c r="H33" s="84"/>
      <c r="J33" s="84"/>
    </row>
    <row r="34" spans="1:11" s="74" customFormat="1" ht="12.75" x14ac:dyDescent="0.25">
      <c r="B34" s="203"/>
      <c r="C34" s="203"/>
      <c r="D34" s="203"/>
      <c r="E34" s="203"/>
      <c r="F34" s="203"/>
      <c r="G34" s="203"/>
      <c r="H34" s="84"/>
      <c r="J34" s="84"/>
    </row>
    <row r="35" spans="1:11" s="74" customFormat="1" ht="12.75" x14ac:dyDescent="0.25">
      <c r="B35" s="203"/>
      <c r="C35" s="203"/>
      <c r="D35" s="203"/>
      <c r="E35" s="203"/>
      <c r="F35" s="203"/>
      <c r="G35" s="203"/>
      <c r="H35" s="84"/>
      <c r="J35" s="84"/>
    </row>
    <row r="36" spans="1:11" s="74" customFormat="1" ht="12.75" x14ac:dyDescent="0.25">
      <c r="B36" s="203"/>
      <c r="C36" s="203"/>
      <c r="D36" s="203"/>
      <c r="E36" s="203"/>
      <c r="F36" s="203"/>
      <c r="G36" s="203"/>
      <c r="H36" s="84"/>
      <c r="J36" s="84"/>
    </row>
    <row r="37" spans="1:11" s="74" customFormat="1" ht="12.75" x14ac:dyDescent="0.25">
      <c r="B37" s="203"/>
      <c r="C37" s="203"/>
      <c r="D37" s="203"/>
      <c r="E37" s="203"/>
      <c r="F37" s="203"/>
      <c r="G37" s="203"/>
      <c r="H37" s="84"/>
      <c r="J37" s="84"/>
    </row>
    <row r="38" spans="1:11" s="74" customFormat="1" ht="12.75" x14ac:dyDescent="0.25">
      <c r="B38" s="203"/>
      <c r="C38" s="203"/>
      <c r="D38" s="203"/>
      <c r="E38" s="203"/>
      <c r="F38" s="203"/>
      <c r="G38" s="203"/>
      <c r="H38" s="84"/>
      <c r="J38" s="84"/>
    </row>
    <row r="39" spans="1:11" s="74" customFormat="1" ht="12.75" x14ac:dyDescent="0.25">
      <c r="B39" s="203"/>
      <c r="C39" s="203"/>
      <c r="D39" s="203"/>
      <c r="E39" s="203"/>
      <c r="F39" s="203"/>
      <c r="G39" s="203"/>
      <c r="H39" s="84"/>
      <c r="J39" s="84"/>
    </row>
    <row r="40" spans="1:11" s="74" customFormat="1" ht="12.75" x14ac:dyDescent="0.25">
      <c r="B40" s="203"/>
      <c r="C40" s="203"/>
      <c r="D40" s="203"/>
      <c r="E40" s="203"/>
      <c r="F40" s="203"/>
      <c r="G40" s="203"/>
      <c r="H40" s="84"/>
      <c r="J40" s="84"/>
    </row>
    <row r="41" spans="1:11" s="74" customFormat="1" ht="12.75" x14ac:dyDescent="0.25">
      <c r="B41" s="203"/>
      <c r="C41" s="203"/>
      <c r="D41" s="203"/>
      <c r="E41" s="203"/>
      <c r="F41" s="203"/>
      <c r="G41" s="203"/>
      <c r="H41" s="84"/>
      <c r="J41" s="84"/>
    </row>
    <row r="42" spans="1:11" s="71" customFormat="1" ht="14.25" x14ac:dyDescent="0.25">
      <c r="A42" s="74"/>
      <c r="B42" s="203"/>
      <c r="C42" s="203"/>
      <c r="D42" s="203"/>
      <c r="E42" s="203"/>
      <c r="F42" s="203"/>
      <c r="G42" s="203"/>
      <c r="H42" s="84"/>
      <c r="I42" s="74"/>
      <c r="J42" s="84"/>
    </row>
    <row r="43" spans="1:11" s="71" customFormat="1" ht="14.25" x14ac:dyDescent="0.25">
      <c r="A43" s="74"/>
      <c r="B43" s="203"/>
      <c r="C43" s="203"/>
      <c r="D43" s="203"/>
      <c r="E43" s="203"/>
      <c r="F43" s="203"/>
      <c r="G43" s="203"/>
      <c r="H43" s="84"/>
      <c r="I43" s="74"/>
      <c r="J43" s="84"/>
    </row>
    <row r="44" spans="1:11" s="72" customFormat="1" ht="14.25" x14ac:dyDescent="0.25">
      <c r="A44" s="71"/>
      <c r="B44" s="203"/>
      <c r="C44" s="203"/>
      <c r="D44" s="203"/>
      <c r="E44" s="203"/>
      <c r="F44" s="203"/>
      <c r="G44" s="203"/>
      <c r="I44" s="71"/>
      <c r="K44" s="71"/>
    </row>
    <row r="45" spans="1:11" s="72" customFormat="1" ht="14.25" x14ac:dyDescent="0.25">
      <c r="A45" s="71"/>
      <c r="B45" s="203"/>
      <c r="C45" s="203"/>
      <c r="D45" s="203"/>
      <c r="E45" s="203"/>
      <c r="F45" s="203"/>
      <c r="G45" s="203"/>
      <c r="I45" s="71"/>
      <c r="K45" s="71"/>
    </row>
    <row r="46" spans="1:11" s="72" customFormat="1" ht="14.25" x14ac:dyDescent="0.25">
      <c r="A46" s="71"/>
      <c r="B46" s="203"/>
      <c r="C46" s="203"/>
      <c r="D46" s="203"/>
      <c r="E46" s="203"/>
      <c r="F46" s="203"/>
      <c r="G46" s="203"/>
      <c r="I46" s="71"/>
      <c r="K46" s="71"/>
    </row>
    <row r="47" spans="1:11" s="72" customFormat="1" ht="14.25" x14ac:dyDescent="0.25">
      <c r="A47" s="71"/>
      <c r="B47" s="203"/>
      <c r="C47" s="203"/>
      <c r="D47" s="203"/>
      <c r="E47" s="203"/>
      <c r="F47" s="203"/>
      <c r="G47" s="203"/>
      <c r="I47" s="71"/>
      <c r="K47" s="71"/>
    </row>
    <row r="48" spans="1:11" s="72" customFormat="1" ht="14.25" x14ac:dyDescent="0.25">
      <c r="A48" s="71"/>
      <c r="B48" s="203"/>
      <c r="C48" s="203"/>
      <c r="D48" s="203"/>
      <c r="E48" s="203"/>
      <c r="F48" s="203"/>
      <c r="G48" s="203"/>
      <c r="I48" s="71"/>
      <c r="K48" s="71"/>
    </row>
    <row r="49" spans="1:11" s="72" customFormat="1" ht="14.25" x14ac:dyDescent="0.25">
      <c r="A49" s="71"/>
      <c r="B49" s="203"/>
      <c r="C49" s="203"/>
      <c r="D49" s="203"/>
      <c r="E49" s="203"/>
      <c r="F49" s="203"/>
      <c r="G49" s="203"/>
      <c r="I49" s="71"/>
      <c r="K49" s="71"/>
    </row>
    <row r="50" spans="1:11" s="72" customFormat="1" ht="14.25" x14ac:dyDescent="0.25">
      <c r="A50" s="71"/>
      <c r="B50" s="203"/>
      <c r="C50" s="203"/>
      <c r="D50" s="203"/>
      <c r="E50" s="203"/>
      <c r="F50" s="203"/>
      <c r="G50" s="203"/>
      <c r="I50" s="71"/>
      <c r="K50" s="71"/>
    </row>
    <row r="51" spans="1:11" s="72" customFormat="1" ht="14.25" x14ac:dyDescent="0.25">
      <c r="A51" s="71"/>
      <c r="B51" s="203"/>
      <c r="C51" s="203"/>
      <c r="D51" s="203"/>
      <c r="E51" s="203"/>
      <c r="F51" s="203"/>
      <c r="G51" s="203"/>
      <c r="I51" s="71"/>
      <c r="K51" s="71"/>
    </row>
    <row r="52" spans="1:11" s="72" customFormat="1" ht="14.25" x14ac:dyDescent="0.25">
      <c r="A52" s="71"/>
      <c r="B52" s="203"/>
      <c r="C52" s="203"/>
      <c r="D52" s="203"/>
      <c r="E52" s="203"/>
      <c r="F52" s="203"/>
      <c r="G52" s="203"/>
      <c r="I52" s="71"/>
      <c r="K52" s="71"/>
    </row>
    <row r="53" spans="1:11" s="72" customFormat="1" ht="14.25" x14ac:dyDescent="0.25">
      <c r="A53" s="71"/>
      <c r="B53" s="203"/>
      <c r="C53" s="203"/>
      <c r="D53" s="203"/>
      <c r="E53" s="203"/>
      <c r="F53" s="203"/>
      <c r="G53" s="203"/>
      <c r="I53" s="71"/>
      <c r="K53" s="71"/>
    </row>
    <row r="54" spans="1:11" s="72" customFormat="1" ht="14.25" x14ac:dyDescent="0.25">
      <c r="A54" s="71"/>
      <c r="B54" s="203"/>
      <c r="C54" s="203"/>
      <c r="D54" s="203"/>
      <c r="E54" s="203"/>
      <c r="F54" s="203"/>
      <c r="G54" s="203"/>
      <c r="I54" s="71"/>
      <c r="K54" s="71"/>
    </row>
    <row r="55" spans="1:11" s="72" customFormat="1" ht="14.25" x14ac:dyDescent="0.25">
      <c r="A55" s="71"/>
      <c r="B55" s="203"/>
      <c r="C55" s="203"/>
      <c r="D55" s="203"/>
      <c r="E55" s="203"/>
      <c r="F55" s="203"/>
      <c r="G55" s="203"/>
      <c r="I55" s="71"/>
      <c r="K55" s="71"/>
    </row>
    <row r="56" spans="1:11" s="72" customFormat="1" ht="14.25" x14ac:dyDescent="0.25">
      <c r="A56" s="71"/>
      <c r="B56" s="203"/>
      <c r="C56" s="203"/>
      <c r="D56" s="203"/>
      <c r="E56" s="203"/>
      <c r="F56" s="203"/>
      <c r="G56" s="203"/>
      <c r="I56" s="71"/>
      <c r="K56" s="71"/>
    </row>
    <row r="57" spans="1:11" s="72" customFormat="1" ht="14.25" x14ac:dyDescent="0.25">
      <c r="A57" s="71"/>
      <c r="B57" s="203"/>
      <c r="C57" s="203"/>
      <c r="D57" s="203"/>
      <c r="E57" s="203"/>
      <c r="F57" s="203"/>
      <c r="G57" s="203"/>
      <c r="I57" s="71"/>
      <c r="K57" s="71"/>
    </row>
    <row r="58" spans="1:11" s="72" customFormat="1" ht="14.25" x14ac:dyDescent="0.25">
      <c r="A58" s="71"/>
      <c r="B58" s="203"/>
      <c r="C58" s="203"/>
      <c r="D58" s="203"/>
      <c r="E58" s="203"/>
      <c r="F58" s="203"/>
      <c r="G58" s="203"/>
      <c r="I58" s="71"/>
      <c r="K58" s="71"/>
    </row>
    <row r="59" spans="1:11" s="72" customFormat="1" ht="14.25" x14ac:dyDescent="0.25">
      <c r="A59" s="71"/>
      <c r="B59" s="203"/>
      <c r="C59" s="203"/>
      <c r="D59" s="203"/>
      <c r="E59" s="203"/>
      <c r="F59" s="203"/>
      <c r="G59" s="203"/>
      <c r="I59" s="71"/>
      <c r="K59" s="71"/>
    </row>
    <row r="60" spans="1:11" s="72" customFormat="1" ht="14.25" x14ac:dyDescent="0.25">
      <c r="A60" s="71"/>
      <c r="B60" s="203"/>
      <c r="C60" s="203"/>
      <c r="D60" s="203"/>
      <c r="E60" s="203"/>
      <c r="F60" s="203"/>
      <c r="G60" s="203"/>
      <c r="I60" s="71"/>
      <c r="K60" s="71"/>
    </row>
    <row r="61" spans="1:11" s="72" customFormat="1" ht="14.25" x14ac:dyDescent="0.25">
      <c r="A61" s="71"/>
      <c r="B61" s="203"/>
      <c r="C61" s="203"/>
      <c r="D61" s="203"/>
      <c r="E61" s="203"/>
      <c r="F61" s="203"/>
      <c r="G61" s="203"/>
      <c r="I61" s="71"/>
      <c r="K61" s="71"/>
    </row>
    <row r="62" spans="1:11" s="72" customFormat="1" ht="14.25" x14ac:dyDescent="0.25">
      <c r="A62" s="71"/>
      <c r="B62" s="203"/>
      <c r="C62" s="203"/>
      <c r="D62" s="203"/>
      <c r="E62" s="203"/>
      <c r="F62" s="203"/>
      <c r="G62" s="203"/>
      <c r="I62" s="71"/>
      <c r="K62" s="71"/>
    </row>
    <row r="63" spans="1:11" s="72" customFormat="1" ht="14.25" x14ac:dyDescent="0.25">
      <c r="A63" s="71"/>
      <c r="B63" s="203"/>
      <c r="C63" s="203"/>
      <c r="D63" s="203"/>
      <c r="E63" s="203"/>
      <c r="F63" s="203"/>
      <c r="G63" s="203"/>
      <c r="I63" s="71"/>
      <c r="K63" s="71"/>
    </row>
    <row r="64" spans="1:11" s="72" customFormat="1" ht="14.25" x14ac:dyDescent="0.25">
      <c r="A64" s="71"/>
      <c r="B64" s="203"/>
      <c r="C64" s="203"/>
      <c r="D64" s="203"/>
      <c r="E64" s="203"/>
      <c r="F64" s="203"/>
      <c r="G64" s="203"/>
      <c r="I64" s="71"/>
      <c r="K64" s="71"/>
    </row>
    <row r="65" spans="1:11" s="72" customFormat="1" ht="14.25" x14ac:dyDescent="0.25">
      <c r="A65" s="71"/>
      <c r="B65" s="203"/>
      <c r="C65" s="203"/>
      <c r="D65" s="203"/>
      <c r="E65" s="203"/>
      <c r="F65" s="203"/>
      <c r="G65" s="203"/>
      <c r="I65" s="71"/>
      <c r="K65" s="71"/>
    </row>
    <row r="66" spans="1:11" s="71" customFormat="1" ht="14.25" x14ac:dyDescent="0.25">
      <c r="B66" s="203"/>
      <c r="C66" s="203"/>
      <c r="D66" s="203"/>
      <c r="E66" s="203"/>
      <c r="F66" s="203"/>
      <c r="G66" s="203"/>
      <c r="H66" s="72"/>
      <c r="J66" s="72"/>
    </row>
    <row r="67" spans="1:11" s="71" customFormat="1" ht="14.25" x14ac:dyDescent="0.25">
      <c r="B67" s="203"/>
      <c r="C67" s="203"/>
      <c r="D67" s="203"/>
      <c r="E67" s="203"/>
      <c r="F67" s="203"/>
      <c r="G67" s="203"/>
      <c r="H67" s="72"/>
      <c r="J67" s="72"/>
    </row>
  </sheetData>
  <mergeCells count="66">
    <mergeCell ref="B64:G64"/>
    <mergeCell ref="B65:G65"/>
    <mergeCell ref="B66:G66"/>
    <mergeCell ref="B67:G67"/>
    <mergeCell ref="A13:I13"/>
    <mergeCell ref="B58:G58"/>
    <mergeCell ref="B59:G59"/>
    <mergeCell ref="B60:G60"/>
    <mergeCell ref="B61:G61"/>
    <mergeCell ref="B62:G62"/>
    <mergeCell ref="B63:G63"/>
    <mergeCell ref="B52:G52"/>
    <mergeCell ref="B53:G53"/>
    <mergeCell ref="B54:G54"/>
    <mergeCell ref="B55:G55"/>
    <mergeCell ref="B56:G56"/>
    <mergeCell ref="B57:G57"/>
    <mergeCell ref="B46:G46"/>
    <mergeCell ref="B47:G47"/>
    <mergeCell ref="B48:G48"/>
    <mergeCell ref="B49:G49"/>
    <mergeCell ref="B50:G50"/>
    <mergeCell ref="B51:G51"/>
    <mergeCell ref="B45:G45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33:G33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21:G21"/>
    <mergeCell ref="A15:J15"/>
    <mergeCell ref="A12:I12"/>
    <mergeCell ref="A14:J14"/>
    <mergeCell ref="A8:J8"/>
    <mergeCell ref="B9:E9"/>
    <mergeCell ref="B10:E10"/>
    <mergeCell ref="A11:I11"/>
    <mergeCell ref="B16:G16"/>
    <mergeCell ref="B17:G17"/>
    <mergeCell ref="B18:G18"/>
    <mergeCell ref="B19:G19"/>
    <mergeCell ref="B20:G20"/>
    <mergeCell ref="A6:J6"/>
    <mergeCell ref="A1:J1"/>
    <mergeCell ref="A2:J2"/>
    <mergeCell ref="A3:J3"/>
    <mergeCell ref="A4:J4"/>
    <mergeCell ref="A5:J5"/>
  </mergeCells>
  <printOptions horizontalCentered="1"/>
  <pageMargins left="0.47222222222222199" right="0.39374999999999999" top="0.55138888888888904" bottom="0.47222222222222199" header="0.511811023622047" footer="0.511811023622047"/>
  <pageSetup paperSize="9" scale="68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MJ135"/>
  <sheetViews>
    <sheetView topLeftCell="A25" zoomScaleNormal="100" workbookViewId="0">
      <selection activeCell="E16" sqref="E16:I16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">
        <v>3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40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">
        <v>42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/>
      <c r="H10" s="176"/>
      <c r="I10" s="176"/>
    </row>
    <row r="11" spans="1:9" ht="12.75" customHeight="1" x14ac:dyDescent="0.25">
      <c r="A11" s="142"/>
      <c r="B11" s="142"/>
      <c r="C11" s="142"/>
      <c r="D11" s="142"/>
      <c r="E11" s="142"/>
      <c r="F11" s="142"/>
      <c r="G11" s="142"/>
      <c r="H11" s="142"/>
      <c r="I11" s="142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6.25" customHeight="1" x14ac:dyDescent="0.25">
      <c r="A15" s="21" t="s">
        <v>50</v>
      </c>
      <c r="B15" s="182" t="s">
        <v>51</v>
      </c>
      <c r="C15" s="182"/>
      <c r="D15" s="182"/>
      <c r="E15" s="184" t="s">
        <v>52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42"/>
      <c r="B17" s="142"/>
      <c r="C17" s="142"/>
      <c r="D17" s="142"/>
      <c r="E17" s="142"/>
      <c r="F17" s="142"/>
      <c r="G17" s="142"/>
      <c r="H17" s="142"/>
      <c r="I17" s="142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3</v>
      </c>
      <c r="I19" s="176"/>
    </row>
    <row r="20" spans="1:9" ht="12.75" customHeight="1" x14ac:dyDescent="0.25">
      <c r="A20" s="142"/>
      <c r="B20" s="142"/>
      <c r="C20" s="142"/>
      <c r="D20" s="142"/>
      <c r="E20" s="142"/>
      <c r="F20" s="142"/>
      <c r="G20" s="142"/>
      <c r="H20" s="142"/>
      <c r="I20" s="142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v>2338.4299999999998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COORDENADOR DE SERVIÇOS TERCEIRIZADOS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72" t="s">
        <v>67</v>
      </c>
      <c r="I26" s="172"/>
    </row>
    <row r="27" spans="1:9" ht="12.75" customHeight="1" x14ac:dyDescent="0.25">
      <c r="A27" s="142"/>
      <c r="B27" s="142"/>
      <c r="C27" s="142"/>
      <c r="D27" s="142"/>
      <c r="E27" s="142"/>
      <c r="F27" s="142"/>
      <c r="G27" s="142"/>
      <c r="H27" s="142"/>
      <c r="I27" s="142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2338.4299999999998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701.52899999999988</v>
      </c>
    </row>
    <row r="32" spans="1:9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3039.9589999999998</v>
      </c>
    </row>
    <row r="33" spans="1:9" x14ac:dyDescent="0.25">
      <c r="A33" s="142"/>
      <c r="B33" s="142"/>
      <c r="C33" s="142"/>
      <c r="D33" s="142"/>
      <c r="E33" s="142"/>
      <c r="F33" s="142"/>
      <c r="G33" s="142"/>
      <c r="H33" s="142"/>
      <c r="I33" s="142"/>
    </row>
    <row r="34" spans="1:9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253.22858469999997</v>
      </c>
    </row>
    <row r="37" spans="1:9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367.83503899999999</v>
      </c>
    </row>
    <row r="38" spans="1:9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621.06362369999999</v>
      </c>
    </row>
    <row r="39" spans="1:9" ht="12.75" customHeight="1" x14ac:dyDescent="0.25">
      <c r="A39" s="142"/>
      <c r="B39" s="142"/>
      <c r="C39" s="142"/>
      <c r="D39" s="142"/>
      <c r="E39" s="142"/>
      <c r="F39" s="142"/>
      <c r="G39" s="142"/>
      <c r="H39" s="142"/>
      <c r="I39" s="142"/>
    </row>
    <row r="40" spans="1:9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732.20452474000001</v>
      </c>
    </row>
    <row r="42" spans="1:9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91.525565592500001</v>
      </c>
    </row>
    <row r="43" spans="1:9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v>1.4999999999999999E-2</v>
      </c>
      <c r="I43" s="25">
        <f t="shared" si="0"/>
        <v>54.915339355499995</v>
      </c>
    </row>
    <row r="44" spans="1:9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54.915339355499995</v>
      </c>
    </row>
    <row r="45" spans="1:9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36.610226236999999</v>
      </c>
    </row>
    <row r="46" spans="1:9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21.966135742199999</v>
      </c>
    </row>
    <row r="47" spans="1:9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7.3220452473999993</v>
      </c>
    </row>
    <row r="48" spans="1:9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292.88180989599999</v>
      </c>
    </row>
    <row r="49" spans="1:9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1292.3409861661</v>
      </c>
    </row>
    <row r="50" spans="1:9" ht="12.75" customHeight="1" x14ac:dyDescent="0.25">
      <c r="A50" s="142"/>
      <c r="B50" s="142"/>
      <c r="C50" s="142"/>
      <c r="D50" s="142"/>
      <c r="E50" s="142"/>
      <c r="F50" s="142"/>
      <c r="G50" s="142"/>
      <c r="H50" s="142"/>
      <c r="I50" s="142"/>
    </row>
    <row r="51" spans="1:9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399</v>
      </c>
      <c r="C52" s="170"/>
      <c r="D52" s="170"/>
      <c r="E52" s="170"/>
      <c r="F52" s="170"/>
      <c r="G52" s="170"/>
      <c r="H52" s="122">
        <v>4.5</v>
      </c>
      <c r="I52" s="36">
        <f>(26*2*H52)-(I30*6%)</f>
        <v>93.694200000000023</v>
      </c>
    </row>
    <row r="53" spans="1:9" x14ac:dyDescent="0.25">
      <c r="A53" s="19" t="s">
        <v>47</v>
      </c>
      <c r="B53" s="170" t="s">
        <v>99</v>
      </c>
      <c r="C53" s="170"/>
      <c r="D53" s="170"/>
      <c r="E53" s="170"/>
      <c r="F53" s="170"/>
      <c r="G53" s="170"/>
      <c r="H53" s="122">
        <v>26</v>
      </c>
      <c r="I53" s="38">
        <f>(22*H53)*0.99</f>
        <v>566.28</v>
      </c>
    </row>
    <row r="54" spans="1:9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v>2.5</v>
      </c>
      <c r="I55" s="36">
        <f>H55</f>
        <v>2.5</v>
      </c>
    </row>
    <row r="56" spans="1:9" s="37" customFormat="1" x14ac:dyDescent="0.25">
      <c r="A56" s="19" t="s">
        <v>87</v>
      </c>
      <c r="B56" s="170" t="s">
        <v>102</v>
      </c>
      <c r="C56" s="170"/>
      <c r="D56" s="170"/>
      <c r="E56" s="170"/>
      <c r="F56" s="170"/>
      <c r="G56" s="170"/>
      <c r="H56" s="122">
        <v>246.47</v>
      </c>
      <c r="I56" s="38">
        <f>(H56*6*0.05)/12</f>
        <v>6.1617500000000005</v>
      </c>
    </row>
    <row r="57" spans="1:9" s="37" customFormat="1" ht="12.75" customHeight="1" x14ac:dyDescent="0.25">
      <c r="A57" s="19" t="s">
        <v>89</v>
      </c>
      <c r="B57" s="170" t="s">
        <v>103</v>
      </c>
      <c r="C57" s="170"/>
      <c r="D57" s="170"/>
      <c r="E57" s="170"/>
      <c r="F57" s="170"/>
      <c r="G57" s="170"/>
      <c r="H57" s="122">
        <v>100</v>
      </c>
      <c r="I57" s="38">
        <f>H57</f>
        <v>100</v>
      </c>
    </row>
    <row r="58" spans="1:9" ht="12.75" customHeight="1" x14ac:dyDescent="0.25">
      <c r="A58" s="33"/>
      <c r="B58" s="154" t="s">
        <v>104</v>
      </c>
      <c r="C58" s="154"/>
      <c r="D58" s="154"/>
      <c r="E58" s="154"/>
      <c r="F58" s="154"/>
      <c r="G58" s="154"/>
      <c r="H58" s="33"/>
      <c r="I58" s="40">
        <f>SUM(I52:I57)</f>
        <v>815.73595</v>
      </c>
    </row>
    <row r="59" spans="1:9" ht="12" customHeight="1" x14ac:dyDescent="0.25">
      <c r="A59" s="142"/>
      <c r="B59" s="142"/>
      <c r="C59" s="142"/>
      <c r="D59" s="142"/>
      <c r="E59" s="142"/>
      <c r="F59" s="142"/>
      <c r="G59" s="142"/>
      <c r="H59" s="142"/>
      <c r="I59" s="142"/>
    </row>
    <row r="60" spans="1:9" ht="12.75" customHeight="1" x14ac:dyDescent="0.25">
      <c r="A60" s="154" t="s">
        <v>105</v>
      </c>
      <c r="B60" s="154"/>
      <c r="C60" s="154"/>
      <c r="D60" s="154"/>
      <c r="E60" s="154"/>
      <c r="F60" s="154"/>
      <c r="G60" s="154"/>
      <c r="H60" s="154"/>
      <c r="I60" s="154"/>
    </row>
    <row r="61" spans="1:9" ht="12.75" customHeight="1" x14ac:dyDescent="0.25">
      <c r="A61" s="112" t="s">
        <v>76</v>
      </c>
      <c r="B61" s="164" t="s">
        <v>106</v>
      </c>
      <c r="C61" s="164"/>
      <c r="D61" s="164"/>
      <c r="E61" s="164"/>
      <c r="F61" s="164"/>
      <c r="G61" s="164"/>
      <c r="H61" s="164"/>
      <c r="I61" s="25">
        <f>I38</f>
        <v>621.06362369999999</v>
      </c>
    </row>
    <row r="62" spans="1:9" ht="12.75" customHeight="1" x14ac:dyDescent="0.25">
      <c r="A62" s="112" t="s">
        <v>81</v>
      </c>
      <c r="B62" s="164" t="s">
        <v>107</v>
      </c>
      <c r="C62" s="164"/>
      <c r="D62" s="164"/>
      <c r="E62" s="164"/>
      <c r="F62" s="164"/>
      <c r="G62" s="164"/>
      <c r="H62" s="164"/>
      <c r="I62" s="25">
        <f>I49</f>
        <v>1292.3409861661</v>
      </c>
    </row>
    <row r="63" spans="1:9" ht="12.75" customHeight="1" x14ac:dyDescent="0.25">
      <c r="A63" s="112" t="s">
        <v>96</v>
      </c>
      <c r="B63" s="164" t="s">
        <v>108</v>
      </c>
      <c r="C63" s="164"/>
      <c r="D63" s="164"/>
      <c r="E63" s="164"/>
      <c r="F63" s="164"/>
      <c r="G63" s="164"/>
      <c r="H63" s="164"/>
      <c r="I63" s="25">
        <f>I58</f>
        <v>815.73595</v>
      </c>
    </row>
    <row r="64" spans="1:9" ht="12.75" customHeight="1" x14ac:dyDescent="0.25">
      <c r="A64" s="161" t="s">
        <v>109</v>
      </c>
      <c r="B64" s="161"/>
      <c r="C64" s="161"/>
      <c r="D64" s="161"/>
      <c r="E64" s="161"/>
      <c r="F64" s="161"/>
      <c r="G64" s="161"/>
      <c r="H64" s="161"/>
      <c r="I64" s="27">
        <f>SUM(I61:I63)</f>
        <v>2729.1405598661004</v>
      </c>
    </row>
    <row r="65" spans="1:9" x14ac:dyDescent="0.25">
      <c r="A65" s="142"/>
      <c r="B65" s="142"/>
      <c r="C65" s="142"/>
      <c r="D65" s="142"/>
      <c r="E65" s="142"/>
      <c r="F65" s="142"/>
      <c r="G65" s="142"/>
      <c r="H65" s="142"/>
      <c r="I65" s="142"/>
    </row>
    <row r="66" spans="1:9" ht="12.75" customHeight="1" x14ac:dyDescent="0.25">
      <c r="A66" s="144" t="s">
        <v>110</v>
      </c>
      <c r="B66" s="144"/>
      <c r="C66" s="144"/>
      <c r="D66" s="144"/>
      <c r="E66" s="144"/>
      <c r="F66" s="144"/>
      <c r="G66" s="144"/>
      <c r="H66" s="144"/>
      <c r="I66" s="144"/>
    </row>
    <row r="67" spans="1:9" ht="12.75" customHeight="1" x14ac:dyDescent="0.25">
      <c r="A67" s="42" t="s">
        <v>111</v>
      </c>
      <c r="B67" s="166" t="s">
        <v>112</v>
      </c>
      <c r="C67" s="166"/>
      <c r="D67" s="166"/>
      <c r="E67" s="166"/>
      <c r="F67" s="166"/>
      <c r="G67" s="166"/>
      <c r="H67" s="23" t="s">
        <v>70</v>
      </c>
      <c r="I67" s="23" t="s">
        <v>71</v>
      </c>
    </row>
    <row r="68" spans="1:9" s="37" customFormat="1" x14ac:dyDescent="0.25">
      <c r="A68" s="19" t="s">
        <v>45</v>
      </c>
      <c r="B68" s="153" t="s">
        <v>113</v>
      </c>
      <c r="C68" s="153"/>
      <c r="D68" s="153"/>
      <c r="E68" s="153"/>
      <c r="F68" s="153"/>
      <c r="G68" s="153"/>
      <c r="H68" s="43">
        <v>4.1999999999999997E-3</v>
      </c>
      <c r="I68" s="38">
        <f t="shared" ref="I68:I73" si="1">$I$32*H68</f>
        <v>12.767827799999999</v>
      </c>
    </row>
    <row r="69" spans="1:9" x14ac:dyDescent="0.25">
      <c r="A69" s="19" t="s">
        <v>47</v>
      </c>
      <c r="B69" s="153" t="s">
        <v>114</v>
      </c>
      <c r="C69" s="153"/>
      <c r="D69" s="153"/>
      <c r="E69" s="153"/>
      <c r="F69" s="153"/>
      <c r="G69" s="153"/>
      <c r="H69" s="44">
        <v>2.9999999999999997E-4</v>
      </c>
      <c r="I69" s="38">
        <f t="shared" si="1"/>
        <v>0.91198769999999985</v>
      </c>
    </row>
    <row r="70" spans="1:9" s="45" customFormat="1" x14ac:dyDescent="0.25">
      <c r="A70" s="19" t="s">
        <v>50</v>
      </c>
      <c r="B70" s="153" t="s">
        <v>115</v>
      </c>
      <c r="C70" s="153"/>
      <c r="D70" s="153"/>
      <c r="E70" s="153"/>
      <c r="F70" s="153"/>
      <c r="G70" s="153"/>
      <c r="H70" s="44">
        <v>3.44E-2</v>
      </c>
      <c r="I70" s="38">
        <f t="shared" si="1"/>
        <v>104.5745896</v>
      </c>
    </row>
    <row r="71" spans="1:9" s="37" customFormat="1" x14ac:dyDescent="0.25">
      <c r="A71" s="19" t="s">
        <v>53</v>
      </c>
      <c r="B71" s="153" t="s">
        <v>116</v>
      </c>
      <c r="C71" s="153"/>
      <c r="D71" s="153"/>
      <c r="E71" s="153"/>
      <c r="F71" s="153"/>
      <c r="G71" s="153"/>
      <c r="H71" s="43">
        <v>1.9400000000000001E-2</v>
      </c>
      <c r="I71" s="38">
        <f t="shared" si="1"/>
        <v>58.975204599999998</v>
      </c>
    </row>
    <row r="72" spans="1:9" s="45" customFormat="1" x14ac:dyDescent="0.25">
      <c r="A72" s="19" t="s">
        <v>87</v>
      </c>
      <c r="B72" s="153" t="s">
        <v>117</v>
      </c>
      <c r="C72" s="153"/>
      <c r="D72" s="153"/>
      <c r="E72" s="153"/>
      <c r="F72" s="153"/>
      <c r="G72" s="153"/>
      <c r="H72" s="43">
        <v>7.1999999999999998E-3</v>
      </c>
      <c r="I72" s="38">
        <f t="shared" si="1"/>
        <v>21.887704799999998</v>
      </c>
    </row>
    <row r="73" spans="1:9" s="45" customFormat="1" x14ac:dyDescent="0.25">
      <c r="A73" s="19" t="s">
        <v>89</v>
      </c>
      <c r="B73" s="153" t="s">
        <v>118</v>
      </c>
      <c r="C73" s="153"/>
      <c r="D73" s="153"/>
      <c r="E73" s="153"/>
      <c r="F73" s="153"/>
      <c r="G73" s="153"/>
      <c r="H73" s="44">
        <v>5.9999999999999995E-4</v>
      </c>
      <c r="I73" s="38">
        <f t="shared" si="1"/>
        <v>1.8239753999999997</v>
      </c>
    </row>
    <row r="74" spans="1:9" s="45" customFormat="1" ht="12.75" customHeight="1" x14ac:dyDescent="0.25">
      <c r="A74" s="167" t="s">
        <v>119</v>
      </c>
      <c r="B74" s="167"/>
      <c r="C74" s="167"/>
      <c r="D74" s="167"/>
      <c r="E74" s="167"/>
      <c r="F74" s="167"/>
      <c r="G74" s="167"/>
      <c r="H74" s="46">
        <f>SUM(H68:H73)</f>
        <v>6.6100000000000006E-2</v>
      </c>
      <c r="I74" s="47">
        <f>SUM(I68:I73)</f>
        <v>200.94128989999999</v>
      </c>
    </row>
    <row r="75" spans="1:9" s="45" customFormat="1" x14ac:dyDescent="0.25">
      <c r="A75" s="142"/>
      <c r="B75" s="142"/>
      <c r="C75" s="142"/>
      <c r="D75" s="142"/>
      <c r="E75" s="142"/>
      <c r="F75" s="142"/>
      <c r="G75" s="142"/>
      <c r="H75" s="142"/>
      <c r="I75" s="142"/>
    </row>
    <row r="76" spans="1:9" s="45" customFormat="1" ht="12.75" customHeight="1" x14ac:dyDescent="0.25">
      <c r="A76" s="144" t="s">
        <v>120</v>
      </c>
      <c r="B76" s="144"/>
      <c r="C76" s="144"/>
      <c r="D76" s="144"/>
      <c r="E76" s="144"/>
      <c r="F76" s="144"/>
      <c r="G76" s="144"/>
      <c r="H76" s="144"/>
      <c r="I76" s="144"/>
    </row>
    <row r="77" spans="1:9" s="45" customFormat="1" ht="12.75" customHeight="1" x14ac:dyDescent="0.25">
      <c r="A77" s="42" t="s">
        <v>121</v>
      </c>
      <c r="B77" s="168" t="s">
        <v>122</v>
      </c>
      <c r="C77" s="168"/>
      <c r="D77" s="168"/>
      <c r="E77" s="168"/>
      <c r="F77" s="168"/>
      <c r="G77" s="168"/>
      <c r="H77" s="42" t="s">
        <v>70</v>
      </c>
      <c r="I77" s="42" t="s">
        <v>71</v>
      </c>
    </row>
    <row r="78" spans="1:9" s="45" customFormat="1" ht="12.75" customHeight="1" x14ac:dyDescent="0.25">
      <c r="A78" s="19" t="s">
        <v>45</v>
      </c>
      <c r="B78" s="169" t="s">
        <v>400</v>
      </c>
      <c r="C78" s="169"/>
      <c r="D78" s="169"/>
      <c r="E78" s="169"/>
      <c r="F78" s="169"/>
      <c r="G78" s="169"/>
      <c r="H78" s="48">
        <v>0</v>
      </c>
      <c r="I78" s="38">
        <v>0</v>
      </c>
    </row>
    <row r="79" spans="1:9" s="45" customFormat="1" ht="13.9" customHeight="1" x14ac:dyDescent="0.25">
      <c r="A79" s="19" t="s">
        <v>47</v>
      </c>
      <c r="B79" s="165" t="s">
        <v>123</v>
      </c>
      <c r="C79" s="165"/>
      <c r="D79" s="165"/>
      <c r="E79" s="165"/>
      <c r="F79" s="165"/>
      <c r="G79" s="165"/>
      <c r="H79" s="44">
        <v>2.8E-3</v>
      </c>
      <c r="I79" s="38">
        <f t="shared" ref="I79:I83" si="2">SUM($I$32,$I$64,$I$74)*H79</f>
        <v>16.716114379345079</v>
      </c>
    </row>
    <row r="80" spans="1:9" s="45" customFormat="1" x14ac:dyDescent="0.25">
      <c r="A80" s="19" t="s">
        <v>50</v>
      </c>
      <c r="B80" s="159" t="s">
        <v>124</v>
      </c>
      <c r="C80" s="159"/>
      <c r="D80" s="159"/>
      <c r="E80" s="159"/>
      <c r="F80" s="159"/>
      <c r="G80" s="159"/>
      <c r="H80" s="44">
        <v>2.0000000000000001E-4</v>
      </c>
      <c r="I80" s="38">
        <f t="shared" si="2"/>
        <v>1.1940081699532201</v>
      </c>
    </row>
    <row r="81" spans="1:9" s="45" customFormat="1" ht="13.9" customHeight="1" x14ac:dyDescent="0.25">
      <c r="A81" s="19" t="s">
        <v>53</v>
      </c>
      <c r="B81" s="165" t="s">
        <v>125</v>
      </c>
      <c r="C81" s="165"/>
      <c r="D81" s="165"/>
      <c r="E81" s="165"/>
      <c r="F81" s="165"/>
      <c r="G81" s="165"/>
      <c r="H81" s="44">
        <v>6.9999999999999999E-4</v>
      </c>
      <c r="I81" s="38">
        <f t="shared" si="2"/>
        <v>4.1790285948362698</v>
      </c>
    </row>
    <row r="82" spans="1:9" s="45" customFormat="1" x14ac:dyDescent="0.25">
      <c r="A82" s="19" t="s">
        <v>87</v>
      </c>
      <c r="B82" s="159" t="s">
        <v>126</v>
      </c>
      <c r="C82" s="159"/>
      <c r="D82" s="159"/>
      <c r="E82" s="159"/>
      <c r="F82" s="159"/>
      <c r="G82" s="159"/>
      <c r="H82" s="44">
        <v>2.8999999999999998E-3</v>
      </c>
      <c r="I82" s="38">
        <f t="shared" si="2"/>
        <v>17.31311846432169</v>
      </c>
    </row>
    <row r="83" spans="1:9" s="45" customFormat="1" ht="13.9" customHeight="1" x14ac:dyDescent="0.25">
      <c r="A83" s="19" t="s">
        <v>89</v>
      </c>
      <c r="B83" s="165" t="s">
        <v>127</v>
      </c>
      <c r="C83" s="165"/>
      <c r="D83" s="165"/>
      <c r="E83" s="165"/>
      <c r="F83" s="165"/>
      <c r="G83" s="165"/>
      <c r="H83" s="44">
        <v>1.3899999999999999E-2</v>
      </c>
      <c r="I83" s="38">
        <f t="shared" si="2"/>
        <v>82.983567811748784</v>
      </c>
    </row>
    <row r="84" spans="1:9" ht="12.75" customHeight="1" x14ac:dyDescent="0.25">
      <c r="A84" s="33"/>
      <c r="B84" s="161" t="s">
        <v>128</v>
      </c>
      <c r="C84" s="161"/>
      <c r="D84" s="161"/>
      <c r="E84" s="161"/>
      <c r="F84" s="161"/>
      <c r="G84" s="161"/>
      <c r="H84" s="49">
        <f>SUM(H78:H83)</f>
        <v>2.0499999999999997E-2</v>
      </c>
      <c r="I84" s="27">
        <f>SUM(I78:I83)</f>
        <v>122.38583742020504</v>
      </c>
    </row>
    <row r="85" spans="1:9" ht="12.75" customHeight="1" x14ac:dyDescent="0.25">
      <c r="A85" s="142"/>
      <c r="B85" s="142"/>
      <c r="C85" s="142"/>
      <c r="D85" s="142"/>
      <c r="E85" s="142"/>
      <c r="F85" s="142"/>
      <c r="G85" s="142"/>
      <c r="H85" s="142"/>
      <c r="I85" s="142"/>
    </row>
    <row r="86" spans="1:9" ht="12.75" customHeight="1" x14ac:dyDescent="0.25">
      <c r="A86" s="23" t="s">
        <v>129</v>
      </c>
      <c r="B86" s="166" t="s">
        <v>130</v>
      </c>
      <c r="C86" s="166"/>
      <c r="D86" s="166"/>
      <c r="E86" s="166"/>
      <c r="F86" s="166"/>
      <c r="G86" s="166"/>
      <c r="H86" s="23" t="s">
        <v>98</v>
      </c>
      <c r="I86" s="23" t="s">
        <v>71</v>
      </c>
    </row>
    <row r="87" spans="1:9" ht="12.75" customHeight="1" x14ac:dyDescent="0.25">
      <c r="A87" s="21" t="s">
        <v>45</v>
      </c>
      <c r="B87" s="163" t="s">
        <v>131</v>
      </c>
      <c r="C87" s="163"/>
      <c r="D87" s="163"/>
      <c r="E87" s="163"/>
      <c r="F87" s="163"/>
      <c r="G87" s="163"/>
      <c r="H87" s="50"/>
      <c r="I87" s="51">
        <v>0</v>
      </c>
    </row>
    <row r="88" spans="1:9" ht="12.75" customHeight="1" x14ac:dyDescent="0.25">
      <c r="A88" s="33"/>
      <c r="B88" s="161" t="s">
        <v>132</v>
      </c>
      <c r="C88" s="161"/>
      <c r="D88" s="161"/>
      <c r="E88" s="161"/>
      <c r="F88" s="161"/>
      <c r="G88" s="161"/>
      <c r="H88" s="52"/>
      <c r="I88" s="27">
        <f>SUM(I87)</f>
        <v>0</v>
      </c>
    </row>
    <row r="89" spans="1:9" ht="12.75" customHeight="1" x14ac:dyDescent="0.25">
      <c r="A89" s="142"/>
      <c r="B89" s="142"/>
      <c r="C89" s="142"/>
      <c r="D89" s="142"/>
      <c r="E89" s="142"/>
      <c r="F89" s="142"/>
      <c r="G89" s="142"/>
      <c r="H89" s="142"/>
      <c r="I89" s="142"/>
    </row>
    <row r="90" spans="1:9" ht="12.75" customHeight="1" x14ac:dyDescent="0.25">
      <c r="A90" s="162" t="s">
        <v>133</v>
      </c>
      <c r="B90" s="162"/>
      <c r="C90" s="162"/>
      <c r="D90" s="162"/>
      <c r="E90" s="162"/>
      <c r="F90" s="162"/>
      <c r="G90" s="162"/>
      <c r="H90" s="162"/>
      <c r="I90" s="162"/>
    </row>
    <row r="91" spans="1:9" ht="12.75" customHeight="1" x14ac:dyDescent="0.25">
      <c r="A91" s="41" t="s">
        <v>121</v>
      </c>
      <c r="B91" s="163" t="s">
        <v>123</v>
      </c>
      <c r="C91" s="163"/>
      <c r="D91" s="163"/>
      <c r="E91" s="163"/>
      <c r="F91" s="163"/>
      <c r="G91" s="163"/>
      <c r="H91" s="163"/>
      <c r="I91" s="25">
        <f>I84</f>
        <v>122.38583742020504</v>
      </c>
    </row>
    <row r="92" spans="1:9" ht="12.75" customHeight="1" x14ac:dyDescent="0.25">
      <c r="A92" s="41" t="s">
        <v>129</v>
      </c>
      <c r="B92" s="164" t="s">
        <v>131</v>
      </c>
      <c r="C92" s="164"/>
      <c r="D92" s="164"/>
      <c r="E92" s="164"/>
      <c r="F92" s="164"/>
      <c r="G92" s="164"/>
      <c r="H92" s="164"/>
      <c r="I92" s="25">
        <f>I88</f>
        <v>0</v>
      </c>
    </row>
    <row r="93" spans="1:9" ht="12.75" customHeight="1" x14ac:dyDescent="0.25">
      <c r="A93" s="161" t="s">
        <v>134</v>
      </c>
      <c r="B93" s="161"/>
      <c r="C93" s="161"/>
      <c r="D93" s="161"/>
      <c r="E93" s="161"/>
      <c r="F93" s="161"/>
      <c r="G93" s="161"/>
      <c r="H93" s="161"/>
      <c r="I93" s="27">
        <f>SUM(I91:I92)</f>
        <v>122.38583742020504</v>
      </c>
    </row>
    <row r="94" spans="1:9" ht="12.75" customHeight="1" x14ac:dyDescent="0.25">
      <c r="A94" s="142"/>
      <c r="B94" s="142"/>
      <c r="C94" s="142"/>
      <c r="D94" s="142"/>
      <c r="E94" s="142"/>
      <c r="F94" s="142"/>
      <c r="G94" s="142"/>
      <c r="H94" s="142"/>
      <c r="I94" s="142"/>
    </row>
    <row r="95" spans="1:9" ht="12.75" customHeight="1" x14ac:dyDescent="0.25">
      <c r="A95" s="144" t="s">
        <v>135</v>
      </c>
      <c r="B95" s="144"/>
      <c r="C95" s="144"/>
      <c r="D95" s="144"/>
      <c r="E95" s="144"/>
      <c r="F95" s="144"/>
      <c r="G95" s="144"/>
      <c r="H95" s="144"/>
      <c r="I95" s="144"/>
    </row>
    <row r="96" spans="1:9" ht="12.75" customHeight="1" x14ac:dyDescent="0.25">
      <c r="A96" s="23">
        <v>5</v>
      </c>
      <c r="B96" s="154" t="s">
        <v>136</v>
      </c>
      <c r="C96" s="154"/>
      <c r="D96" s="154"/>
      <c r="E96" s="154"/>
      <c r="F96" s="154"/>
      <c r="G96" s="154"/>
      <c r="H96" s="154"/>
      <c r="I96" s="23" t="s">
        <v>71</v>
      </c>
    </row>
    <row r="97" spans="1:9" s="45" customFormat="1" ht="12.75" customHeight="1" x14ac:dyDescent="0.25">
      <c r="A97" s="19" t="s">
        <v>45</v>
      </c>
      <c r="B97" s="159" t="s">
        <v>137</v>
      </c>
      <c r="C97" s="159"/>
      <c r="D97" s="159"/>
      <c r="E97" s="159"/>
      <c r="F97" s="159"/>
      <c r="G97" s="159"/>
      <c r="H97" s="159"/>
      <c r="I97" s="99">
        <f>UNIF!J15</f>
        <v>54.43</v>
      </c>
    </row>
    <row r="98" spans="1:9" s="45" customFormat="1" ht="12.75" customHeight="1" x14ac:dyDescent="0.25">
      <c r="A98" s="19" t="s">
        <v>47</v>
      </c>
      <c r="B98" s="159" t="s">
        <v>138</v>
      </c>
      <c r="C98" s="159"/>
      <c r="D98" s="159"/>
      <c r="E98" s="159"/>
      <c r="F98" s="159"/>
      <c r="G98" s="159"/>
      <c r="H98" s="159"/>
      <c r="I98" s="53">
        <v>0</v>
      </c>
    </row>
    <row r="99" spans="1:9" s="45" customFormat="1" ht="12.75" customHeight="1" x14ac:dyDescent="0.25">
      <c r="A99" s="19" t="s">
        <v>50</v>
      </c>
      <c r="B99" s="159" t="s">
        <v>139</v>
      </c>
      <c r="C99" s="159"/>
      <c r="D99" s="159"/>
      <c r="E99" s="159"/>
      <c r="F99" s="159"/>
      <c r="G99" s="159"/>
      <c r="H99" s="159"/>
      <c r="I99" s="99">
        <f>EQUIP!J13</f>
        <v>0.64</v>
      </c>
    </row>
    <row r="100" spans="1:9" ht="12.75" customHeight="1" x14ac:dyDescent="0.25">
      <c r="A100" s="154" t="s">
        <v>140</v>
      </c>
      <c r="B100" s="154"/>
      <c r="C100" s="154"/>
      <c r="D100" s="154"/>
      <c r="E100" s="154"/>
      <c r="F100" s="154"/>
      <c r="G100" s="154"/>
      <c r="H100" s="154"/>
      <c r="I100" s="54">
        <f>SUM(I97:I99)</f>
        <v>55.07</v>
      </c>
    </row>
    <row r="101" spans="1:9" ht="12.75" customHeight="1" x14ac:dyDescent="0.25">
      <c r="A101" s="142"/>
      <c r="B101" s="142"/>
      <c r="C101" s="142"/>
      <c r="D101" s="142"/>
      <c r="E101" s="142"/>
      <c r="F101" s="142"/>
      <c r="G101" s="142"/>
      <c r="H101" s="142"/>
      <c r="I101" s="142"/>
    </row>
    <row r="102" spans="1:9" ht="12.75" customHeight="1" x14ac:dyDescent="0.25">
      <c r="A102" s="144" t="s">
        <v>141</v>
      </c>
      <c r="B102" s="144"/>
      <c r="C102" s="144"/>
      <c r="D102" s="144"/>
      <c r="E102" s="144"/>
      <c r="F102" s="144"/>
      <c r="G102" s="144"/>
      <c r="H102" s="144"/>
      <c r="I102" s="144"/>
    </row>
    <row r="103" spans="1:9" ht="12.75" customHeight="1" x14ac:dyDescent="0.25">
      <c r="A103" s="23">
        <v>6</v>
      </c>
      <c r="B103" s="154" t="s">
        <v>142</v>
      </c>
      <c r="C103" s="154"/>
      <c r="D103" s="154"/>
      <c r="E103" s="154"/>
      <c r="F103" s="154"/>
      <c r="G103" s="154"/>
      <c r="H103" s="23" t="s">
        <v>70</v>
      </c>
      <c r="I103" s="23" t="s">
        <v>71</v>
      </c>
    </row>
    <row r="104" spans="1:9" x14ac:dyDescent="0.25">
      <c r="A104" s="21" t="s">
        <v>45</v>
      </c>
      <c r="B104" s="160" t="s">
        <v>143</v>
      </c>
      <c r="C104" s="160"/>
      <c r="D104" s="160"/>
      <c r="E104" s="160"/>
      <c r="F104" s="160"/>
      <c r="G104" s="160"/>
      <c r="H104" s="44">
        <v>5.0000000000000001E-3</v>
      </c>
      <c r="I104" s="38">
        <f>SUM($I$123)*H104</f>
        <v>30.737483435931527</v>
      </c>
    </row>
    <row r="105" spans="1:9" x14ac:dyDescent="0.25">
      <c r="A105" s="21" t="s">
        <v>47</v>
      </c>
      <c r="B105" s="160" t="s">
        <v>144</v>
      </c>
      <c r="C105" s="160"/>
      <c r="D105" s="160"/>
      <c r="E105" s="160"/>
      <c r="F105" s="160"/>
      <c r="G105" s="160"/>
      <c r="H105" s="44">
        <v>5.0000000000000001E-3</v>
      </c>
      <c r="I105" s="38">
        <f>SUM($I$123,I104)*H105</f>
        <v>30.891170853111184</v>
      </c>
    </row>
    <row r="106" spans="1:9" ht="12.75" customHeight="1" x14ac:dyDescent="0.25">
      <c r="A106" s="21"/>
      <c r="B106" s="155"/>
      <c r="C106" s="155"/>
      <c r="D106" s="155"/>
      <c r="E106" s="156" t="s">
        <v>145</v>
      </c>
      <c r="F106" s="156"/>
      <c r="G106" s="156"/>
      <c r="H106" s="156"/>
      <c r="I106" s="55"/>
    </row>
    <row r="107" spans="1:9" ht="12.75" customHeight="1" x14ac:dyDescent="0.25">
      <c r="A107" s="21" t="s">
        <v>50</v>
      </c>
      <c r="B107" s="157" t="s">
        <v>146</v>
      </c>
      <c r="C107" s="157"/>
      <c r="D107" s="157"/>
      <c r="E107" s="158">
        <f>SUM(H109,H110,H113)</f>
        <v>8.6499999999999994E-2</v>
      </c>
      <c r="F107" s="158"/>
      <c r="G107" s="158">
        <f>1-((H109+H110+H113))</f>
        <v>0.91349999999999998</v>
      </c>
      <c r="H107" s="158"/>
      <c r="I107" s="56"/>
    </row>
    <row r="108" spans="1:9" x14ac:dyDescent="0.25">
      <c r="A108" s="21" t="s">
        <v>147</v>
      </c>
      <c r="B108" s="159" t="s">
        <v>148</v>
      </c>
      <c r="C108" s="159"/>
      <c r="D108" s="159"/>
      <c r="E108" s="159"/>
      <c r="F108" s="159"/>
      <c r="G108" s="159"/>
      <c r="H108" s="159"/>
      <c r="I108" s="159"/>
    </row>
    <row r="109" spans="1:9" x14ac:dyDescent="0.25">
      <c r="A109" s="57" t="s">
        <v>149</v>
      </c>
      <c r="B109" s="153" t="s">
        <v>150</v>
      </c>
      <c r="C109" s="153"/>
      <c r="D109" s="153"/>
      <c r="E109" s="153"/>
      <c r="F109" s="153"/>
      <c r="G109" s="153"/>
      <c r="H109" s="31">
        <v>6.4999999999999997E-3</v>
      </c>
      <c r="I109" s="25">
        <f>SUM($I$123,$I$104,$I$105)*H109/(1-$E$107)</f>
        <v>44.180968494351134</v>
      </c>
    </row>
    <row r="110" spans="1:9" x14ac:dyDescent="0.25">
      <c r="A110" s="57" t="s">
        <v>151</v>
      </c>
      <c r="B110" s="153" t="s">
        <v>152</v>
      </c>
      <c r="C110" s="153"/>
      <c r="D110" s="153"/>
      <c r="E110" s="153"/>
      <c r="F110" s="153"/>
      <c r="G110" s="153"/>
      <c r="H110" s="31">
        <v>0.03</v>
      </c>
      <c r="I110" s="25">
        <f>SUM($I$123,$I$104,$I$105)*H110/(1-$E$107)</f>
        <v>203.91216228162062</v>
      </c>
    </row>
    <row r="111" spans="1:9" ht="12.75" customHeight="1" x14ac:dyDescent="0.25">
      <c r="A111" s="21" t="s">
        <v>153</v>
      </c>
      <c r="B111" s="152" t="s">
        <v>154</v>
      </c>
      <c r="C111" s="152"/>
      <c r="D111" s="152"/>
      <c r="E111" s="152"/>
      <c r="F111" s="152"/>
      <c r="G111" s="152"/>
      <c r="H111" s="58"/>
      <c r="I111" s="58"/>
    </row>
    <row r="112" spans="1:9" ht="12.75" customHeight="1" x14ac:dyDescent="0.25">
      <c r="A112" s="21" t="s">
        <v>155</v>
      </c>
      <c r="B112" s="152" t="s">
        <v>156</v>
      </c>
      <c r="C112" s="152"/>
      <c r="D112" s="152"/>
      <c r="E112" s="152"/>
      <c r="F112" s="152"/>
      <c r="G112" s="152"/>
      <c r="H112" s="58"/>
      <c r="I112" s="58"/>
    </row>
    <row r="113" spans="1:9" x14ac:dyDescent="0.25">
      <c r="A113" s="57" t="s">
        <v>157</v>
      </c>
      <c r="B113" s="153" t="s">
        <v>158</v>
      </c>
      <c r="C113" s="153"/>
      <c r="D113" s="153"/>
      <c r="E113" s="153"/>
      <c r="F113" s="153"/>
      <c r="G113" s="153"/>
      <c r="H113" s="24">
        <v>0.05</v>
      </c>
      <c r="I113" s="25">
        <f>SUM($I$123,$I$104,$I$105)*H113/(1-$E$107)</f>
        <v>339.85360380270106</v>
      </c>
    </row>
    <row r="114" spans="1:9" ht="12.75" customHeight="1" x14ac:dyDescent="0.25">
      <c r="A114" s="154" t="s">
        <v>159</v>
      </c>
      <c r="B114" s="154"/>
      <c r="C114" s="154"/>
      <c r="D114" s="154"/>
      <c r="E114" s="154"/>
      <c r="F114" s="154"/>
      <c r="G114" s="154"/>
      <c r="H114" s="154"/>
      <c r="I114" s="27">
        <f>SUM(I104:I113)</f>
        <v>649.57538886771556</v>
      </c>
    </row>
    <row r="115" spans="1:9" ht="12.75" customHeight="1" x14ac:dyDescent="0.25">
      <c r="A115" s="142"/>
      <c r="B115" s="142"/>
      <c r="C115" s="142"/>
      <c r="D115" s="142"/>
      <c r="E115" s="142"/>
      <c r="F115" s="142"/>
      <c r="G115" s="142"/>
      <c r="H115" s="142"/>
      <c r="I115" s="142"/>
    </row>
    <row r="116" spans="1:9" ht="12.75" customHeight="1" x14ac:dyDescent="0.25">
      <c r="A116" s="144" t="s">
        <v>160</v>
      </c>
      <c r="B116" s="144"/>
      <c r="C116" s="144"/>
      <c r="D116" s="144"/>
      <c r="E116" s="144"/>
      <c r="F116" s="144"/>
      <c r="G116" s="144"/>
      <c r="H116" s="144"/>
      <c r="I116" s="144"/>
    </row>
    <row r="117" spans="1:9" ht="12.75" customHeight="1" x14ac:dyDescent="0.25">
      <c r="A117" s="23"/>
      <c r="B117" s="154" t="s">
        <v>161</v>
      </c>
      <c r="C117" s="154"/>
      <c r="D117" s="154"/>
      <c r="E117" s="154"/>
      <c r="F117" s="154"/>
      <c r="G117" s="154"/>
      <c r="H117" s="154"/>
      <c r="I117" s="23" t="s">
        <v>71</v>
      </c>
    </row>
    <row r="118" spans="1:9" ht="12.75" customHeight="1" x14ac:dyDescent="0.25">
      <c r="A118" s="22" t="s">
        <v>45</v>
      </c>
      <c r="B118" s="147" t="s">
        <v>162</v>
      </c>
      <c r="C118" s="147"/>
      <c r="D118" s="147"/>
      <c r="E118" s="147"/>
      <c r="F118" s="147"/>
      <c r="G118" s="147"/>
      <c r="H118" s="147"/>
      <c r="I118" s="25">
        <f>I32</f>
        <v>3039.9589999999998</v>
      </c>
    </row>
    <row r="119" spans="1:9" ht="12.75" customHeight="1" x14ac:dyDescent="0.25">
      <c r="A119" s="22" t="s">
        <v>47</v>
      </c>
      <c r="B119" s="147" t="s">
        <v>163</v>
      </c>
      <c r="C119" s="147"/>
      <c r="D119" s="147"/>
      <c r="E119" s="147"/>
      <c r="F119" s="147"/>
      <c r="G119" s="147"/>
      <c r="H119" s="147"/>
      <c r="I119" s="25">
        <f>I64</f>
        <v>2729.1405598661004</v>
      </c>
    </row>
    <row r="120" spans="1:9" ht="12.75" customHeight="1" x14ac:dyDescent="0.25">
      <c r="A120" s="22" t="s">
        <v>50</v>
      </c>
      <c r="B120" s="147" t="s">
        <v>164</v>
      </c>
      <c r="C120" s="147"/>
      <c r="D120" s="147"/>
      <c r="E120" s="147"/>
      <c r="F120" s="147"/>
      <c r="G120" s="147"/>
      <c r="H120" s="147"/>
      <c r="I120" s="25">
        <f>I74</f>
        <v>200.94128989999999</v>
      </c>
    </row>
    <row r="121" spans="1:9" ht="12.75" customHeight="1" x14ac:dyDescent="0.25">
      <c r="A121" s="22" t="s">
        <v>53</v>
      </c>
      <c r="B121" s="147" t="s">
        <v>165</v>
      </c>
      <c r="C121" s="147"/>
      <c r="D121" s="147"/>
      <c r="E121" s="147"/>
      <c r="F121" s="147"/>
      <c r="G121" s="147"/>
      <c r="H121" s="147"/>
      <c r="I121" s="25">
        <f>I93</f>
        <v>122.38583742020504</v>
      </c>
    </row>
    <row r="122" spans="1:9" ht="12.75" customHeight="1" x14ac:dyDescent="0.25">
      <c r="A122" s="22" t="s">
        <v>87</v>
      </c>
      <c r="B122" s="147" t="s">
        <v>166</v>
      </c>
      <c r="C122" s="147"/>
      <c r="D122" s="147"/>
      <c r="E122" s="147"/>
      <c r="F122" s="147"/>
      <c r="G122" s="147"/>
      <c r="H122" s="147"/>
      <c r="I122" s="25">
        <f>I100</f>
        <v>55.07</v>
      </c>
    </row>
    <row r="123" spans="1:9" ht="12.75" customHeight="1" x14ac:dyDescent="0.25">
      <c r="A123" s="148" t="s">
        <v>167</v>
      </c>
      <c r="B123" s="148"/>
      <c r="C123" s="148"/>
      <c r="D123" s="148"/>
      <c r="E123" s="148"/>
      <c r="F123" s="148"/>
      <c r="G123" s="148"/>
      <c r="H123" s="148"/>
      <c r="I123" s="59">
        <f>SUM(I118:I122)</f>
        <v>6147.4966871863053</v>
      </c>
    </row>
    <row r="124" spans="1:9" ht="12.75" customHeight="1" x14ac:dyDescent="0.25">
      <c r="A124" s="22" t="s">
        <v>89</v>
      </c>
      <c r="B124" s="149" t="s">
        <v>168</v>
      </c>
      <c r="C124" s="149"/>
      <c r="D124" s="149"/>
      <c r="E124" s="149"/>
      <c r="F124" s="149"/>
      <c r="G124" s="149"/>
      <c r="H124" s="149"/>
      <c r="I124" s="25">
        <f>I114</f>
        <v>649.57538886771556</v>
      </c>
    </row>
    <row r="125" spans="1:9" ht="12.75" customHeight="1" x14ac:dyDescent="0.25">
      <c r="A125" s="148" t="s">
        <v>169</v>
      </c>
      <c r="B125" s="148"/>
      <c r="C125" s="148"/>
      <c r="D125" s="148"/>
      <c r="E125" s="148"/>
      <c r="F125" s="148"/>
      <c r="G125" s="148"/>
      <c r="H125" s="148"/>
      <c r="I125" s="60">
        <f>ROUND(SUM(I123:I124),2)</f>
        <v>6797.07</v>
      </c>
    </row>
    <row r="126" spans="1:9" ht="12.75" customHeight="1" x14ac:dyDescent="0.25">
      <c r="A126" s="142"/>
      <c r="B126" s="142"/>
      <c r="C126" s="142"/>
      <c r="D126" s="142"/>
      <c r="E126" s="142"/>
      <c r="F126" s="142"/>
      <c r="G126" s="142"/>
      <c r="H126" s="142"/>
      <c r="I126" s="142"/>
    </row>
    <row r="127" spans="1:9" ht="12.75" customHeight="1" x14ac:dyDescent="0.25">
      <c r="A127" s="144" t="s">
        <v>170</v>
      </c>
      <c r="B127" s="144"/>
      <c r="C127" s="144"/>
      <c r="D127" s="144"/>
      <c r="E127" s="144"/>
      <c r="F127" s="144"/>
      <c r="G127" s="144"/>
      <c r="H127" s="144"/>
      <c r="I127" s="144"/>
    </row>
    <row r="128" spans="1:9" ht="24" x14ac:dyDescent="0.25">
      <c r="A128" s="150" t="s">
        <v>171</v>
      </c>
      <c r="B128" s="150"/>
      <c r="C128" s="61" t="s">
        <v>172</v>
      </c>
      <c r="D128" s="151" t="s">
        <v>173</v>
      </c>
      <c r="E128" s="151"/>
      <c r="F128" s="151" t="s">
        <v>174</v>
      </c>
      <c r="G128" s="151"/>
      <c r="H128" s="62" t="s">
        <v>175</v>
      </c>
      <c r="I128" s="63" t="s">
        <v>176</v>
      </c>
    </row>
    <row r="129" spans="1:9" ht="12.75" customHeight="1" x14ac:dyDescent="0.25">
      <c r="A129" s="20" t="s">
        <v>45</v>
      </c>
      <c r="B129" s="64" t="str">
        <f>A8</f>
        <v>COORDENADOR DE SERVIÇOS TERCEIRIZADOS</v>
      </c>
      <c r="C129" s="65">
        <f>I125</f>
        <v>6797.07</v>
      </c>
      <c r="D129" s="142">
        <v>1</v>
      </c>
      <c r="E129" s="142"/>
      <c r="F129" s="143">
        <f>(C129*D129)</f>
        <v>6797.07</v>
      </c>
      <c r="G129" s="143"/>
      <c r="H129" s="20">
        <f>H19</f>
        <v>3</v>
      </c>
      <c r="I129" s="66">
        <f>F129*H129</f>
        <v>20391.21</v>
      </c>
    </row>
    <row r="130" spans="1:9" ht="12.75" customHeight="1" x14ac:dyDescent="0.25">
      <c r="A130" s="142"/>
      <c r="B130" s="142"/>
      <c r="C130" s="142"/>
      <c r="D130" s="142"/>
      <c r="E130" s="142"/>
      <c r="F130" s="142"/>
      <c r="G130" s="142"/>
      <c r="H130" s="142"/>
      <c r="I130" s="142"/>
    </row>
    <row r="131" spans="1:9" ht="12.75" customHeight="1" x14ac:dyDescent="0.25">
      <c r="A131" s="144" t="s">
        <v>177</v>
      </c>
      <c r="B131" s="144"/>
      <c r="C131" s="144"/>
      <c r="D131" s="144"/>
      <c r="E131" s="144"/>
      <c r="F131" s="144"/>
      <c r="G131" s="144"/>
      <c r="H131" s="144"/>
      <c r="I131" s="144"/>
    </row>
    <row r="132" spans="1:9" ht="12.75" customHeight="1" x14ac:dyDescent="0.25">
      <c r="A132" s="20"/>
      <c r="B132" s="145" t="s">
        <v>178</v>
      </c>
      <c r="C132" s="145"/>
      <c r="D132" s="145"/>
      <c r="E132" s="145"/>
      <c r="F132" s="145"/>
      <c r="G132" s="145"/>
      <c r="H132" s="145"/>
      <c r="I132" s="67" t="s">
        <v>71</v>
      </c>
    </row>
    <row r="133" spans="1:9" ht="12.75" customHeight="1" x14ac:dyDescent="0.25">
      <c r="A133" s="20" t="s">
        <v>45</v>
      </c>
      <c r="B133" s="142" t="s">
        <v>179</v>
      </c>
      <c r="C133" s="142"/>
      <c r="D133" s="142"/>
      <c r="E133" s="142"/>
      <c r="F133" s="142"/>
      <c r="G133" s="142"/>
      <c r="H133" s="142"/>
      <c r="I133" s="68">
        <f>I125</f>
        <v>6797.07</v>
      </c>
    </row>
    <row r="134" spans="1:9" ht="12.75" customHeight="1" x14ac:dyDescent="0.25">
      <c r="A134" s="20" t="s">
        <v>47</v>
      </c>
      <c r="B134" s="142" t="s">
        <v>180</v>
      </c>
      <c r="C134" s="142"/>
      <c r="D134" s="142"/>
      <c r="E134" s="142"/>
      <c r="F134" s="142"/>
      <c r="G134" s="142"/>
      <c r="H134" s="142"/>
      <c r="I134" s="68">
        <f>(H19*I133)</f>
        <v>20391.21</v>
      </c>
    </row>
    <row r="135" spans="1:9" ht="12.75" customHeight="1" x14ac:dyDescent="0.25">
      <c r="A135" s="20" t="s">
        <v>50</v>
      </c>
      <c r="B135" s="146" t="s">
        <v>181</v>
      </c>
      <c r="C135" s="146"/>
      <c r="D135" s="146"/>
      <c r="E135" s="146"/>
      <c r="F135" s="146"/>
      <c r="G135" s="146"/>
      <c r="H135" s="146"/>
      <c r="I135" s="69">
        <f>(I134*12)</f>
        <v>244694.52</v>
      </c>
    </row>
  </sheetData>
  <mergeCells count="156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A27:I27"/>
    <mergeCell ref="A28:I28"/>
    <mergeCell ref="B29:G29"/>
    <mergeCell ref="B30:G30"/>
    <mergeCell ref="B31:G31"/>
    <mergeCell ref="A32:H32"/>
    <mergeCell ref="A33:I33"/>
    <mergeCell ref="A34:I34"/>
    <mergeCell ref="B35:G35"/>
    <mergeCell ref="B36:G36"/>
    <mergeCell ref="B37:G37"/>
    <mergeCell ref="B38:G38"/>
    <mergeCell ref="A39:I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A50:I50"/>
    <mergeCell ref="B51:G51"/>
    <mergeCell ref="B52:G52"/>
    <mergeCell ref="B53:G53"/>
    <mergeCell ref="B54:G54"/>
    <mergeCell ref="B55:G55"/>
    <mergeCell ref="B56:G56"/>
    <mergeCell ref="B57:G57"/>
    <mergeCell ref="B58:G58"/>
    <mergeCell ref="A59:I59"/>
    <mergeCell ref="A60:I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B84:G84"/>
    <mergeCell ref="A85:I85"/>
    <mergeCell ref="B86:G86"/>
    <mergeCell ref="B87:G87"/>
    <mergeCell ref="B88:G88"/>
    <mergeCell ref="A89:I89"/>
    <mergeCell ref="A90:I90"/>
    <mergeCell ref="B91:H91"/>
    <mergeCell ref="B92:H92"/>
    <mergeCell ref="A93:H93"/>
    <mergeCell ref="A94:I94"/>
    <mergeCell ref="A95:I95"/>
    <mergeCell ref="B96:H96"/>
    <mergeCell ref="B97:H97"/>
    <mergeCell ref="B98:H98"/>
    <mergeCell ref="B99:H99"/>
    <mergeCell ref="A100:H100"/>
    <mergeCell ref="A101:I101"/>
    <mergeCell ref="A102:I102"/>
    <mergeCell ref="B103:G103"/>
    <mergeCell ref="B104:G104"/>
    <mergeCell ref="B105:G105"/>
    <mergeCell ref="B106:D106"/>
    <mergeCell ref="E106:H106"/>
    <mergeCell ref="B107:D107"/>
    <mergeCell ref="E107:F107"/>
    <mergeCell ref="G107:H107"/>
    <mergeCell ref="B108:I108"/>
    <mergeCell ref="B109:G109"/>
    <mergeCell ref="B110:G110"/>
    <mergeCell ref="B111:G111"/>
    <mergeCell ref="B112:G112"/>
    <mergeCell ref="B113:G113"/>
    <mergeCell ref="A114:H114"/>
    <mergeCell ref="A115:I115"/>
    <mergeCell ref="A116:I116"/>
    <mergeCell ref="B117:H117"/>
    <mergeCell ref="B118:H118"/>
    <mergeCell ref="B119:H119"/>
    <mergeCell ref="B120:H120"/>
    <mergeCell ref="D129:E129"/>
    <mergeCell ref="F129:G129"/>
    <mergeCell ref="A130:I130"/>
    <mergeCell ref="A131:I131"/>
    <mergeCell ref="B132:H132"/>
    <mergeCell ref="B133:H133"/>
    <mergeCell ref="B134:H134"/>
    <mergeCell ref="B135:H135"/>
    <mergeCell ref="B121:H121"/>
    <mergeCell ref="B122:H122"/>
    <mergeCell ref="A123:H123"/>
    <mergeCell ref="B124:H124"/>
    <mergeCell ref="A125:H125"/>
    <mergeCell ref="A126:I126"/>
    <mergeCell ref="A127:I127"/>
    <mergeCell ref="A128:B128"/>
    <mergeCell ref="D128:E128"/>
    <mergeCell ref="F128:G128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MJ135"/>
  <sheetViews>
    <sheetView topLeftCell="A93" zoomScaleNormal="100" workbookViewId="0">
      <selection activeCell="H43" sqref="H43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182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3.25" customHeight="1" x14ac:dyDescent="0.25">
      <c r="A15" s="21" t="s">
        <v>50</v>
      </c>
      <c r="B15" s="182" t="s">
        <v>51</v>
      </c>
      <c r="C15" s="182"/>
      <c r="D15" s="182"/>
      <c r="E15" s="184" t="str">
        <f>'COOD TERC'!E15:I15</f>
        <v>CCT Nº CE000508/2023 - SEEACONCE x SEACEC e 1º Termo Aditivo Nº CE000127/2024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2</v>
      </c>
      <c r="I19" s="176"/>
    </row>
    <row r="20" spans="1:9" ht="12.75" customHeight="1" x14ac:dyDescent="0.25">
      <c r="A20" s="188"/>
      <c r="B20" s="188"/>
      <c r="C20" s="188"/>
      <c r="D20" s="188"/>
      <c r="E20" s="188"/>
      <c r="F20" s="188"/>
      <c r="G20" s="188"/>
      <c r="H20" s="188"/>
      <c r="I20" s="188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v>1580.23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ENCARREGADO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72" t="str">
        <f>'COOD TERC'!H26:I26</f>
        <v>4101-05</v>
      </c>
      <c r="I26" s="172"/>
    </row>
    <row r="27" spans="1:9" ht="12.75" customHeight="1" x14ac:dyDescent="0.25">
      <c r="A27" s="188"/>
      <c r="B27" s="188"/>
      <c r="C27" s="188"/>
      <c r="D27" s="188"/>
      <c r="E27" s="188"/>
      <c r="F27" s="188"/>
      <c r="G27" s="188"/>
      <c r="H27" s="188"/>
      <c r="I27" s="188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1580.23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474.06899999999996</v>
      </c>
    </row>
    <row r="32" spans="1:9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2054.299</v>
      </c>
    </row>
    <row r="33" spans="1:9" x14ac:dyDescent="0.25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171.12310669999999</v>
      </c>
    </row>
    <row r="37" spans="1:9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248.570179</v>
      </c>
    </row>
    <row r="38" spans="1:9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419.69328569999999</v>
      </c>
    </row>
    <row r="39" spans="1:9" ht="12.7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494.79845714000004</v>
      </c>
    </row>
    <row r="42" spans="1:9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61.849807142500005</v>
      </c>
    </row>
    <row r="43" spans="1:9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f>'COOD TERC'!H43</f>
        <v>1.4999999999999999E-2</v>
      </c>
      <c r="I43" s="25">
        <f t="shared" si="0"/>
        <v>37.109884285500002</v>
      </c>
    </row>
    <row r="44" spans="1:9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37.109884285500002</v>
      </c>
    </row>
    <row r="45" spans="1:9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24.739922857000003</v>
      </c>
    </row>
    <row r="46" spans="1:9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14.843953714200001</v>
      </c>
    </row>
    <row r="47" spans="1:9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4.9479845714000001</v>
      </c>
    </row>
    <row r="48" spans="1:9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197.91938285600003</v>
      </c>
    </row>
    <row r="49" spans="1:9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873.31927685210007</v>
      </c>
    </row>
    <row r="50" spans="1:9" ht="12.75" customHeight="1" x14ac:dyDescent="0.25">
      <c r="A50" s="188"/>
      <c r="B50" s="188"/>
      <c r="C50" s="188"/>
      <c r="D50" s="188"/>
      <c r="E50" s="188"/>
      <c r="F50" s="188"/>
      <c r="G50" s="188"/>
      <c r="H50" s="188"/>
      <c r="I50" s="188"/>
    </row>
    <row r="51" spans="1:9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399</v>
      </c>
      <c r="C52" s="170"/>
      <c r="D52" s="170"/>
      <c r="E52" s="170"/>
      <c r="F52" s="170"/>
      <c r="G52" s="170"/>
      <c r="H52" s="122">
        <f>'COOD TERC'!H52</f>
        <v>4.5</v>
      </c>
      <c r="I52" s="36">
        <f>(26*2*H52)-(I30*6%)</f>
        <v>139.18619999999999</v>
      </c>
    </row>
    <row r="53" spans="1:9" x14ac:dyDescent="0.25">
      <c r="A53" s="19" t="s">
        <v>47</v>
      </c>
      <c r="B53" s="170" t="s">
        <v>99</v>
      </c>
      <c r="C53" s="170"/>
      <c r="D53" s="170"/>
      <c r="E53" s="170"/>
      <c r="F53" s="170"/>
      <c r="G53" s="170"/>
      <c r="H53" s="122">
        <f>'COOD TERC'!H53</f>
        <v>26</v>
      </c>
      <c r="I53" s="38">
        <f>(22*H53)*0.99</f>
        <v>566.28</v>
      </c>
    </row>
    <row r="54" spans="1:9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f>'COOD TERC'!H54</f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f>'COOD TERC'!H55</f>
        <v>2.5</v>
      </c>
      <c r="I55" s="36">
        <f>H55</f>
        <v>2.5</v>
      </c>
    </row>
    <row r="56" spans="1:9" s="37" customFormat="1" x14ac:dyDescent="0.25">
      <c r="A56" s="19" t="s">
        <v>87</v>
      </c>
      <c r="B56" s="170" t="s">
        <v>102</v>
      </c>
      <c r="C56" s="170"/>
      <c r="D56" s="170"/>
      <c r="E56" s="170"/>
      <c r="F56" s="170"/>
      <c r="G56" s="170"/>
      <c r="H56" s="122">
        <f>'COOD TERC'!H56</f>
        <v>246.47</v>
      </c>
      <c r="I56" s="38">
        <f>(H56*6*0.05)/12</f>
        <v>6.1617500000000005</v>
      </c>
    </row>
    <row r="57" spans="1:9" s="37" customFormat="1" ht="12.75" customHeight="1" x14ac:dyDescent="0.25">
      <c r="A57" s="19" t="s">
        <v>89</v>
      </c>
      <c r="B57" s="170" t="s">
        <v>103</v>
      </c>
      <c r="C57" s="170"/>
      <c r="D57" s="170"/>
      <c r="E57" s="170"/>
      <c r="F57" s="170"/>
      <c r="G57" s="170"/>
      <c r="H57" s="122">
        <f>'COOD TERC'!H57</f>
        <v>100</v>
      </c>
      <c r="I57" s="38">
        <f>H57</f>
        <v>100</v>
      </c>
    </row>
    <row r="58" spans="1:9" ht="12.75" customHeight="1" x14ac:dyDescent="0.25">
      <c r="A58" s="33"/>
      <c r="B58" s="154" t="s">
        <v>104</v>
      </c>
      <c r="C58" s="154"/>
      <c r="D58" s="154"/>
      <c r="E58" s="154"/>
      <c r="F58" s="154"/>
      <c r="G58" s="154"/>
      <c r="H58" s="33"/>
      <c r="I58" s="40">
        <f>SUM(I52:I57)</f>
        <v>861.22794999999996</v>
      </c>
    </row>
    <row r="59" spans="1:9" ht="12" customHeight="1" x14ac:dyDescent="0.25">
      <c r="A59" s="188"/>
      <c r="B59" s="188"/>
      <c r="C59" s="188"/>
      <c r="D59" s="188"/>
      <c r="E59" s="188"/>
      <c r="F59" s="188"/>
      <c r="G59" s="188"/>
      <c r="H59" s="188"/>
      <c r="I59" s="188"/>
    </row>
    <row r="60" spans="1:9" ht="12.75" customHeight="1" x14ac:dyDescent="0.25">
      <c r="A60" s="154" t="s">
        <v>105</v>
      </c>
      <c r="B60" s="154"/>
      <c r="C60" s="154"/>
      <c r="D60" s="154"/>
      <c r="E60" s="154"/>
      <c r="F60" s="154"/>
      <c r="G60" s="154"/>
      <c r="H60" s="154"/>
      <c r="I60" s="154"/>
    </row>
    <row r="61" spans="1:9" ht="12.75" customHeight="1" x14ac:dyDescent="0.25">
      <c r="A61" s="112" t="s">
        <v>76</v>
      </c>
      <c r="B61" s="164" t="s">
        <v>106</v>
      </c>
      <c r="C61" s="164"/>
      <c r="D61" s="164"/>
      <c r="E61" s="164"/>
      <c r="F61" s="164"/>
      <c r="G61" s="164"/>
      <c r="H61" s="164"/>
      <c r="I61" s="25">
        <f>I38</f>
        <v>419.69328569999999</v>
      </c>
    </row>
    <row r="62" spans="1:9" ht="12.75" customHeight="1" x14ac:dyDescent="0.25">
      <c r="A62" s="112" t="s">
        <v>81</v>
      </c>
      <c r="B62" s="164" t="s">
        <v>107</v>
      </c>
      <c r="C62" s="164"/>
      <c r="D62" s="164"/>
      <c r="E62" s="164"/>
      <c r="F62" s="164"/>
      <c r="G62" s="164"/>
      <c r="H62" s="164"/>
      <c r="I62" s="25">
        <f>I49</f>
        <v>873.31927685210007</v>
      </c>
    </row>
    <row r="63" spans="1:9" ht="12.75" customHeight="1" x14ac:dyDescent="0.25">
      <c r="A63" s="112" t="s">
        <v>96</v>
      </c>
      <c r="B63" s="164" t="s">
        <v>108</v>
      </c>
      <c r="C63" s="164"/>
      <c r="D63" s="164"/>
      <c r="E63" s="164"/>
      <c r="F63" s="164"/>
      <c r="G63" s="164"/>
      <c r="H63" s="164"/>
      <c r="I63" s="25">
        <f>I58</f>
        <v>861.22794999999996</v>
      </c>
    </row>
    <row r="64" spans="1:9" ht="12.75" customHeight="1" x14ac:dyDescent="0.25">
      <c r="A64" s="161" t="s">
        <v>109</v>
      </c>
      <c r="B64" s="161"/>
      <c r="C64" s="161"/>
      <c r="D64" s="161"/>
      <c r="E64" s="161"/>
      <c r="F64" s="161"/>
      <c r="G64" s="161"/>
      <c r="H64" s="161"/>
      <c r="I64" s="27">
        <f>SUM(I61:I63)</f>
        <v>2154.2405125521</v>
      </c>
    </row>
    <row r="65" spans="1:9" x14ac:dyDescent="0.25">
      <c r="A65" s="188"/>
      <c r="B65" s="188"/>
      <c r="C65" s="188"/>
      <c r="D65" s="188"/>
      <c r="E65" s="188"/>
      <c r="F65" s="188"/>
      <c r="G65" s="188"/>
      <c r="H65" s="188"/>
      <c r="I65" s="188"/>
    </row>
    <row r="66" spans="1:9" ht="12.75" customHeight="1" x14ac:dyDescent="0.25">
      <c r="A66" s="144" t="s">
        <v>110</v>
      </c>
      <c r="B66" s="144"/>
      <c r="C66" s="144"/>
      <c r="D66" s="144"/>
      <c r="E66" s="144"/>
      <c r="F66" s="144"/>
      <c r="G66" s="144"/>
      <c r="H66" s="144"/>
      <c r="I66" s="144"/>
    </row>
    <row r="67" spans="1:9" ht="12.75" customHeight="1" x14ac:dyDescent="0.25">
      <c r="A67" s="42" t="s">
        <v>111</v>
      </c>
      <c r="B67" s="166" t="s">
        <v>112</v>
      </c>
      <c r="C67" s="166"/>
      <c r="D67" s="166"/>
      <c r="E67" s="166"/>
      <c r="F67" s="166"/>
      <c r="G67" s="166"/>
      <c r="H67" s="23" t="s">
        <v>70</v>
      </c>
      <c r="I67" s="23" t="s">
        <v>71</v>
      </c>
    </row>
    <row r="68" spans="1:9" s="37" customFormat="1" x14ac:dyDescent="0.25">
      <c r="A68" s="19" t="s">
        <v>45</v>
      </c>
      <c r="B68" s="153" t="s">
        <v>113</v>
      </c>
      <c r="C68" s="153"/>
      <c r="D68" s="153"/>
      <c r="E68" s="153"/>
      <c r="F68" s="153"/>
      <c r="G68" s="153"/>
      <c r="H68" s="43">
        <v>4.1999999999999997E-3</v>
      </c>
      <c r="I68" s="38">
        <f t="shared" ref="I68:I73" si="1">$I$32*H68</f>
        <v>8.6280557999999985</v>
      </c>
    </row>
    <row r="69" spans="1:9" x14ac:dyDescent="0.25">
      <c r="A69" s="19" t="s">
        <v>47</v>
      </c>
      <c r="B69" s="153" t="s">
        <v>114</v>
      </c>
      <c r="C69" s="153"/>
      <c r="D69" s="153"/>
      <c r="E69" s="153"/>
      <c r="F69" s="153"/>
      <c r="G69" s="153"/>
      <c r="H69" s="44">
        <v>2.9999999999999997E-4</v>
      </c>
      <c r="I69" s="38">
        <f t="shared" si="1"/>
        <v>0.61628969999999994</v>
      </c>
    </row>
    <row r="70" spans="1:9" s="45" customFormat="1" x14ac:dyDescent="0.25">
      <c r="A70" s="19" t="s">
        <v>50</v>
      </c>
      <c r="B70" s="153" t="s">
        <v>115</v>
      </c>
      <c r="C70" s="153"/>
      <c r="D70" s="153"/>
      <c r="E70" s="153"/>
      <c r="F70" s="153"/>
      <c r="G70" s="153"/>
      <c r="H70" s="44">
        <v>3.44E-2</v>
      </c>
      <c r="I70" s="38">
        <f t="shared" si="1"/>
        <v>70.667885600000005</v>
      </c>
    </row>
    <row r="71" spans="1:9" s="37" customFormat="1" x14ac:dyDescent="0.25">
      <c r="A71" s="19" t="s">
        <v>53</v>
      </c>
      <c r="B71" s="153" t="s">
        <v>116</v>
      </c>
      <c r="C71" s="153"/>
      <c r="D71" s="153"/>
      <c r="E71" s="153"/>
      <c r="F71" s="153"/>
      <c r="G71" s="153"/>
      <c r="H71" s="43">
        <v>1.9400000000000001E-2</v>
      </c>
      <c r="I71" s="38">
        <f t="shared" si="1"/>
        <v>39.853400600000001</v>
      </c>
    </row>
    <row r="72" spans="1:9" s="45" customFormat="1" x14ac:dyDescent="0.25">
      <c r="A72" s="19" t="s">
        <v>87</v>
      </c>
      <c r="B72" s="153" t="s">
        <v>117</v>
      </c>
      <c r="C72" s="153"/>
      <c r="D72" s="153"/>
      <c r="E72" s="153"/>
      <c r="F72" s="153"/>
      <c r="G72" s="153"/>
      <c r="H72" s="43">
        <v>7.1999999999999998E-3</v>
      </c>
      <c r="I72" s="38">
        <f t="shared" si="1"/>
        <v>14.790952799999999</v>
      </c>
    </row>
    <row r="73" spans="1:9" s="45" customFormat="1" x14ac:dyDescent="0.25">
      <c r="A73" s="19" t="s">
        <v>89</v>
      </c>
      <c r="B73" s="153" t="s">
        <v>118</v>
      </c>
      <c r="C73" s="153"/>
      <c r="D73" s="153"/>
      <c r="E73" s="153"/>
      <c r="F73" s="153"/>
      <c r="G73" s="153"/>
      <c r="H73" s="44">
        <v>5.9999999999999995E-4</v>
      </c>
      <c r="I73" s="38">
        <f t="shared" si="1"/>
        <v>1.2325793999999999</v>
      </c>
    </row>
    <row r="74" spans="1:9" s="45" customFormat="1" ht="12.75" customHeight="1" x14ac:dyDescent="0.25">
      <c r="A74" s="167" t="s">
        <v>119</v>
      </c>
      <c r="B74" s="167"/>
      <c r="C74" s="167"/>
      <c r="D74" s="167"/>
      <c r="E74" s="167"/>
      <c r="F74" s="167"/>
      <c r="G74" s="167"/>
      <c r="H74" s="46">
        <f>SUM(H68:H73)</f>
        <v>6.6100000000000006E-2</v>
      </c>
      <c r="I74" s="47">
        <f>SUM(I68:I73)</f>
        <v>135.78916389999998</v>
      </c>
    </row>
    <row r="75" spans="1:9" s="45" customFormat="1" x14ac:dyDescent="0.25">
      <c r="A75" s="188"/>
      <c r="B75" s="188"/>
      <c r="C75" s="188"/>
      <c r="D75" s="188"/>
      <c r="E75" s="188"/>
      <c r="F75" s="188"/>
      <c r="G75" s="188"/>
      <c r="H75" s="188"/>
      <c r="I75" s="188"/>
    </row>
    <row r="76" spans="1:9" s="45" customFormat="1" ht="12.75" customHeight="1" x14ac:dyDescent="0.25">
      <c r="A76" s="144" t="s">
        <v>120</v>
      </c>
      <c r="B76" s="144"/>
      <c r="C76" s="144"/>
      <c r="D76" s="144"/>
      <c r="E76" s="144"/>
      <c r="F76" s="144"/>
      <c r="G76" s="144"/>
      <c r="H76" s="144"/>
      <c r="I76" s="144"/>
    </row>
    <row r="77" spans="1:9" s="45" customFormat="1" ht="12.75" customHeight="1" x14ac:dyDescent="0.25">
      <c r="A77" s="42" t="s">
        <v>121</v>
      </c>
      <c r="B77" s="168" t="s">
        <v>122</v>
      </c>
      <c r="C77" s="168"/>
      <c r="D77" s="168"/>
      <c r="E77" s="168"/>
      <c r="F77" s="168"/>
      <c r="G77" s="168"/>
      <c r="H77" s="42" t="s">
        <v>70</v>
      </c>
      <c r="I77" s="42" t="s">
        <v>71</v>
      </c>
    </row>
    <row r="78" spans="1:9" s="45" customFormat="1" ht="12.75" customHeight="1" x14ac:dyDescent="0.25">
      <c r="A78" s="19" t="s">
        <v>45</v>
      </c>
      <c r="B78" s="169" t="s">
        <v>400</v>
      </c>
      <c r="C78" s="169"/>
      <c r="D78" s="169"/>
      <c r="E78" s="169"/>
      <c r="F78" s="169"/>
      <c r="G78" s="169"/>
      <c r="H78" s="48">
        <v>0</v>
      </c>
      <c r="I78" s="38">
        <v>0</v>
      </c>
    </row>
    <row r="79" spans="1:9" s="45" customFormat="1" ht="13.9" customHeight="1" x14ac:dyDescent="0.25">
      <c r="A79" s="19" t="s">
        <v>47</v>
      </c>
      <c r="B79" s="165" t="s">
        <v>123</v>
      </c>
      <c r="C79" s="165"/>
      <c r="D79" s="165"/>
      <c r="E79" s="165"/>
      <c r="F79" s="165"/>
      <c r="G79" s="165"/>
      <c r="H79" s="44">
        <v>2.8E-3</v>
      </c>
      <c r="I79" s="38">
        <f t="shared" ref="I79:I83" si="2">SUM($I$32,$I$64,$I$74)*H79</f>
        <v>12.16412029406588</v>
      </c>
    </row>
    <row r="80" spans="1:9" s="45" customFormat="1" x14ac:dyDescent="0.25">
      <c r="A80" s="19" t="s">
        <v>50</v>
      </c>
      <c r="B80" s="159" t="s">
        <v>124</v>
      </c>
      <c r="C80" s="159"/>
      <c r="D80" s="159"/>
      <c r="E80" s="159"/>
      <c r="F80" s="159"/>
      <c r="G80" s="159"/>
      <c r="H80" s="44">
        <v>2.0000000000000001E-4</v>
      </c>
      <c r="I80" s="38">
        <f t="shared" si="2"/>
        <v>0.86886573529041999</v>
      </c>
    </row>
    <row r="81" spans="1:9" s="45" customFormat="1" ht="13.9" customHeight="1" x14ac:dyDescent="0.25">
      <c r="A81" s="19" t="s">
        <v>53</v>
      </c>
      <c r="B81" s="165" t="s">
        <v>125</v>
      </c>
      <c r="C81" s="165"/>
      <c r="D81" s="165"/>
      <c r="E81" s="165"/>
      <c r="F81" s="165"/>
      <c r="G81" s="165"/>
      <c r="H81" s="44">
        <v>6.9999999999999999E-4</v>
      </c>
      <c r="I81" s="38">
        <f t="shared" si="2"/>
        <v>3.0410300735164699</v>
      </c>
    </row>
    <row r="82" spans="1:9" s="45" customFormat="1" x14ac:dyDescent="0.25">
      <c r="A82" s="19" t="s">
        <v>87</v>
      </c>
      <c r="B82" s="159" t="s">
        <v>126</v>
      </c>
      <c r="C82" s="159"/>
      <c r="D82" s="159"/>
      <c r="E82" s="159"/>
      <c r="F82" s="159"/>
      <c r="G82" s="159"/>
      <c r="H82" s="44">
        <v>2.8999999999999998E-3</v>
      </c>
      <c r="I82" s="38">
        <f t="shared" si="2"/>
        <v>12.598553161711088</v>
      </c>
    </row>
    <row r="83" spans="1:9" s="45" customFormat="1" ht="13.9" customHeight="1" x14ac:dyDescent="0.25">
      <c r="A83" s="19" t="s">
        <v>89</v>
      </c>
      <c r="B83" s="165" t="s">
        <v>127</v>
      </c>
      <c r="C83" s="165"/>
      <c r="D83" s="165"/>
      <c r="E83" s="165"/>
      <c r="F83" s="165"/>
      <c r="G83" s="165"/>
      <c r="H83" s="44">
        <v>1.3899999999999999E-2</v>
      </c>
      <c r="I83" s="38">
        <f t="shared" si="2"/>
        <v>60.386168602684187</v>
      </c>
    </row>
    <row r="84" spans="1:9" ht="12.75" customHeight="1" x14ac:dyDescent="0.25">
      <c r="A84" s="33"/>
      <c r="B84" s="161" t="s">
        <v>128</v>
      </c>
      <c r="C84" s="161"/>
      <c r="D84" s="161"/>
      <c r="E84" s="161"/>
      <c r="F84" s="161"/>
      <c r="G84" s="161"/>
      <c r="H84" s="49">
        <f>SUM(H78:H83)</f>
        <v>2.0499999999999997E-2</v>
      </c>
      <c r="I84" s="27">
        <f>SUM(I78:I83)</f>
        <v>89.058737867268036</v>
      </c>
    </row>
    <row r="85" spans="1:9" ht="12.75" customHeight="1" x14ac:dyDescent="0.25">
      <c r="A85" s="188"/>
      <c r="B85" s="188"/>
      <c r="C85" s="188"/>
      <c r="D85" s="188"/>
      <c r="E85" s="188"/>
      <c r="F85" s="188"/>
      <c r="G85" s="188"/>
      <c r="H85" s="188"/>
      <c r="I85" s="188"/>
    </row>
    <row r="86" spans="1:9" ht="12.75" customHeight="1" x14ac:dyDescent="0.25">
      <c r="A86" s="23" t="s">
        <v>129</v>
      </c>
      <c r="B86" s="166" t="s">
        <v>130</v>
      </c>
      <c r="C86" s="166"/>
      <c r="D86" s="166"/>
      <c r="E86" s="166"/>
      <c r="F86" s="166"/>
      <c r="G86" s="166"/>
      <c r="H86" s="23" t="s">
        <v>98</v>
      </c>
      <c r="I86" s="23" t="s">
        <v>71</v>
      </c>
    </row>
    <row r="87" spans="1:9" ht="12.75" customHeight="1" x14ac:dyDescent="0.25">
      <c r="A87" s="21" t="s">
        <v>45</v>
      </c>
      <c r="B87" s="163" t="s">
        <v>131</v>
      </c>
      <c r="C87" s="163"/>
      <c r="D87" s="163"/>
      <c r="E87" s="163"/>
      <c r="F87" s="163"/>
      <c r="G87" s="163"/>
      <c r="H87" s="50"/>
      <c r="I87" s="51">
        <v>0</v>
      </c>
    </row>
    <row r="88" spans="1:9" ht="12.75" customHeight="1" x14ac:dyDescent="0.25">
      <c r="A88" s="33"/>
      <c r="B88" s="161" t="s">
        <v>132</v>
      </c>
      <c r="C88" s="161"/>
      <c r="D88" s="161"/>
      <c r="E88" s="161"/>
      <c r="F88" s="161"/>
      <c r="G88" s="161"/>
      <c r="H88" s="52"/>
      <c r="I88" s="27">
        <f>SUM(I87)</f>
        <v>0</v>
      </c>
    </row>
    <row r="89" spans="1:9" ht="12.75" customHeight="1" x14ac:dyDescent="0.25">
      <c r="A89" s="188"/>
      <c r="B89" s="188"/>
      <c r="C89" s="188"/>
      <c r="D89" s="188"/>
      <c r="E89" s="188"/>
      <c r="F89" s="188"/>
      <c r="G89" s="188"/>
      <c r="H89" s="188"/>
      <c r="I89" s="188"/>
    </row>
    <row r="90" spans="1:9" ht="12.75" customHeight="1" x14ac:dyDescent="0.25">
      <c r="A90" s="162" t="s">
        <v>133</v>
      </c>
      <c r="B90" s="162"/>
      <c r="C90" s="162"/>
      <c r="D90" s="162"/>
      <c r="E90" s="162"/>
      <c r="F90" s="162"/>
      <c r="G90" s="162"/>
      <c r="H90" s="162"/>
      <c r="I90" s="162"/>
    </row>
    <row r="91" spans="1:9" ht="12.75" customHeight="1" x14ac:dyDescent="0.25">
      <c r="A91" s="41" t="s">
        <v>121</v>
      </c>
      <c r="B91" s="163" t="s">
        <v>123</v>
      </c>
      <c r="C91" s="163"/>
      <c r="D91" s="163"/>
      <c r="E91" s="163"/>
      <c r="F91" s="163"/>
      <c r="G91" s="163"/>
      <c r="H91" s="163"/>
      <c r="I91" s="25">
        <f>I84</f>
        <v>89.058737867268036</v>
      </c>
    </row>
    <row r="92" spans="1:9" ht="12.75" customHeight="1" x14ac:dyDescent="0.25">
      <c r="A92" s="41" t="s">
        <v>129</v>
      </c>
      <c r="B92" s="164" t="s">
        <v>131</v>
      </c>
      <c r="C92" s="164"/>
      <c r="D92" s="164"/>
      <c r="E92" s="164"/>
      <c r="F92" s="164"/>
      <c r="G92" s="164"/>
      <c r="H92" s="164"/>
      <c r="I92" s="25">
        <f>I88</f>
        <v>0</v>
      </c>
    </row>
    <row r="93" spans="1:9" ht="12.75" customHeight="1" x14ac:dyDescent="0.25">
      <c r="A93" s="161" t="s">
        <v>134</v>
      </c>
      <c r="B93" s="161"/>
      <c r="C93" s="161"/>
      <c r="D93" s="161"/>
      <c r="E93" s="161"/>
      <c r="F93" s="161"/>
      <c r="G93" s="161"/>
      <c r="H93" s="161"/>
      <c r="I93" s="27">
        <f>SUM(I91:I92)</f>
        <v>89.058737867268036</v>
      </c>
    </row>
    <row r="94" spans="1:9" ht="12.75" customHeight="1" x14ac:dyDescent="0.25">
      <c r="A94" s="188"/>
      <c r="B94" s="188"/>
      <c r="C94" s="188"/>
      <c r="D94" s="188"/>
      <c r="E94" s="188"/>
      <c r="F94" s="188"/>
      <c r="G94" s="188"/>
      <c r="H94" s="188"/>
      <c r="I94" s="188"/>
    </row>
    <row r="95" spans="1:9" ht="12.75" customHeight="1" x14ac:dyDescent="0.25">
      <c r="A95" s="144" t="s">
        <v>135</v>
      </c>
      <c r="B95" s="144"/>
      <c r="C95" s="144"/>
      <c r="D95" s="144"/>
      <c r="E95" s="144"/>
      <c r="F95" s="144"/>
      <c r="G95" s="144"/>
      <c r="H95" s="144"/>
      <c r="I95" s="144"/>
    </row>
    <row r="96" spans="1:9" ht="12.75" customHeight="1" x14ac:dyDescent="0.25">
      <c r="A96" s="23">
        <v>5</v>
      </c>
      <c r="B96" s="154" t="s">
        <v>136</v>
      </c>
      <c r="C96" s="154"/>
      <c r="D96" s="154"/>
      <c r="E96" s="154"/>
      <c r="F96" s="154"/>
      <c r="G96" s="154"/>
      <c r="H96" s="154"/>
      <c r="I96" s="23" t="s">
        <v>71</v>
      </c>
    </row>
    <row r="97" spans="1:9" s="45" customFormat="1" ht="12.75" customHeight="1" x14ac:dyDescent="0.25">
      <c r="A97" s="19" t="s">
        <v>45</v>
      </c>
      <c r="B97" s="159" t="s">
        <v>137</v>
      </c>
      <c r="C97" s="159"/>
      <c r="D97" s="159"/>
      <c r="E97" s="159"/>
      <c r="F97" s="159"/>
      <c r="G97" s="159"/>
      <c r="H97" s="159"/>
      <c r="I97" s="99">
        <f>UNIF!J34</f>
        <v>47.5</v>
      </c>
    </row>
    <row r="98" spans="1:9" s="45" customFormat="1" ht="12.75" customHeight="1" x14ac:dyDescent="0.25">
      <c r="A98" s="19" t="s">
        <v>47</v>
      </c>
      <c r="B98" s="159" t="s">
        <v>138</v>
      </c>
      <c r="C98" s="159"/>
      <c r="D98" s="159"/>
      <c r="E98" s="159"/>
      <c r="F98" s="159"/>
      <c r="G98" s="159"/>
      <c r="H98" s="159"/>
      <c r="I98" s="53">
        <v>0</v>
      </c>
    </row>
    <row r="99" spans="1:9" s="45" customFormat="1" ht="12.75" customHeight="1" x14ac:dyDescent="0.25">
      <c r="A99" s="19" t="s">
        <v>50</v>
      </c>
      <c r="B99" s="159" t="s">
        <v>139</v>
      </c>
      <c r="C99" s="159"/>
      <c r="D99" s="159"/>
      <c r="E99" s="159"/>
      <c r="F99" s="159"/>
      <c r="G99" s="159"/>
      <c r="H99" s="159"/>
      <c r="I99" s="99">
        <f>EQUIP!J13</f>
        <v>0.64</v>
      </c>
    </row>
    <row r="100" spans="1:9" ht="12.75" customHeight="1" x14ac:dyDescent="0.25">
      <c r="A100" s="154" t="s">
        <v>140</v>
      </c>
      <c r="B100" s="154"/>
      <c r="C100" s="154"/>
      <c r="D100" s="154"/>
      <c r="E100" s="154"/>
      <c r="F100" s="154"/>
      <c r="G100" s="154"/>
      <c r="H100" s="154"/>
      <c r="I100" s="54">
        <f>SUM(I97:I99)</f>
        <v>48.14</v>
      </c>
    </row>
    <row r="101" spans="1:9" ht="12.75" customHeight="1" x14ac:dyDescent="0.25">
      <c r="A101" s="188"/>
      <c r="B101" s="188"/>
      <c r="C101" s="188"/>
      <c r="D101" s="188"/>
      <c r="E101" s="188"/>
      <c r="F101" s="188"/>
      <c r="G101" s="188"/>
      <c r="H101" s="188"/>
      <c r="I101" s="188"/>
    </row>
    <row r="102" spans="1:9" ht="12.75" customHeight="1" x14ac:dyDescent="0.25">
      <c r="A102" s="144" t="s">
        <v>141</v>
      </c>
      <c r="B102" s="144"/>
      <c r="C102" s="144"/>
      <c r="D102" s="144"/>
      <c r="E102" s="144"/>
      <c r="F102" s="144"/>
      <c r="G102" s="144"/>
      <c r="H102" s="144"/>
      <c r="I102" s="144"/>
    </row>
    <row r="103" spans="1:9" ht="12.75" customHeight="1" x14ac:dyDescent="0.25">
      <c r="A103" s="23">
        <v>6</v>
      </c>
      <c r="B103" s="154" t="s">
        <v>142</v>
      </c>
      <c r="C103" s="154"/>
      <c r="D103" s="154"/>
      <c r="E103" s="154"/>
      <c r="F103" s="154"/>
      <c r="G103" s="154"/>
      <c r="H103" s="23" t="s">
        <v>70</v>
      </c>
      <c r="I103" s="23" t="s">
        <v>71</v>
      </c>
    </row>
    <row r="104" spans="1:9" x14ac:dyDescent="0.25">
      <c r="A104" s="21" t="s">
        <v>45</v>
      </c>
      <c r="B104" s="160" t="s">
        <v>143</v>
      </c>
      <c r="C104" s="160"/>
      <c r="D104" s="160"/>
      <c r="E104" s="160"/>
      <c r="F104" s="160"/>
      <c r="G104" s="160"/>
      <c r="H104" s="44">
        <f>'COOD TERC'!H104</f>
        <v>5.0000000000000001E-3</v>
      </c>
      <c r="I104" s="38">
        <f>SUM($I$123)*H104</f>
        <v>22.407637071596842</v>
      </c>
    </row>
    <row r="105" spans="1:9" x14ac:dyDescent="0.25">
      <c r="A105" s="21" t="s">
        <v>47</v>
      </c>
      <c r="B105" s="160" t="s">
        <v>144</v>
      </c>
      <c r="C105" s="160"/>
      <c r="D105" s="160"/>
      <c r="E105" s="160"/>
      <c r="F105" s="160"/>
      <c r="G105" s="160"/>
      <c r="H105" s="44">
        <f>'COOD TERC'!H105</f>
        <v>5.0000000000000001E-3</v>
      </c>
      <c r="I105" s="38">
        <f>SUM($I$123,I104)*H105</f>
        <v>22.519675256954823</v>
      </c>
    </row>
    <row r="106" spans="1:9" ht="12.75" customHeight="1" x14ac:dyDescent="0.25">
      <c r="A106" s="21"/>
      <c r="B106" s="155"/>
      <c r="C106" s="155"/>
      <c r="D106" s="155"/>
      <c r="E106" s="156" t="s">
        <v>145</v>
      </c>
      <c r="F106" s="156"/>
      <c r="G106" s="156"/>
      <c r="H106" s="156"/>
      <c r="I106" s="55"/>
    </row>
    <row r="107" spans="1:9" ht="12.75" customHeight="1" x14ac:dyDescent="0.25">
      <c r="A107" s="21" t="s">
        <v>50</v>
      </c>
      <c r="B107" s="157" t="s">
        <v>146</v>
      </c>
      <c r="C107" s="157"/>
      <c r="D107" s="157"/>
      <c r="E107" s="158">
        <f>SUM(H109,H110,H113)</f>
        <v>8.6499999999999994E-2</v>
      </c>
      <c r="F107" s="158"/>
      <c r="G107" s="158">
        <f>1-((H109+H110+H113))</f>
        <v>0.91349999999999998</v>
      </c>
      <c r="H107" s="158"/>
      <c r="I107" s="56"/>
    </row>
    <row r="108" spans="1:9" x14ac:dyDescent="0.25">
      <c r="A108" s="21" t="s">
        <v>147</v>
      </c>
      <c r="B108" s="159" t="s">
        <v>148</v>
      </c>
      <c r="C108" s="159"/>
      <c r="D108" s="159"/>
      <c r="E108" s="159"/>
      <c r="F108" s="159"/>
      <c r="G108" s="159"/>
      <c r="H108" s="159"/>
      <c r="I108" s="159"/>
    </row>
    <row r="109" spans="1:9" x14ac:dyDescent="0.25">
      <c r="A109" s="57" t="s">
        <v>149</v>
      </c>
      <c r="B109" s="153" t="s">
        <v>150</v>
      </c>
      <c r="C109" s="153"/>
      <c r="D109" s="153"/>
      <c r="E109" s="153"/>
      <c r="F109" s="153"/>
      <c r="G109" s="153"/>
      <c r="H109" s="31">
        <f>'COOD TERC'!H109</f>
        <v>6.4999999999999997E-3</v>
      </c>
      <c r="I109" s="25">
        <f>SUM($I$123,$I$104,$I$105)*H109/(1-$E$107)</f>
        <v>32.207942773083168</v>
      </c>
    </row>
    <row r="110" spans="1:9" x14ac:dyDescent="0.25">
      <c r="A110" s="57" t="s">
        <v>151</v>
      </c>
      <c r="B110" s="153" t="s">
        <v>152</v>
      </c>
      <c r="C110" s="153"/>
      <c r="D110" s="153"/>
      <c r="E110" s="153"/>
      <c r="F110" s="153"/>
      <c r="G110" s="153"/>
      <c r="H110" s="31">
        <f>'COOD TERC'!H110</f>
        <v>0.03</v>
      </c>
      <c r="I110" s="25">
        <f>SUM($I$123,$I$104,$I$105)*H110/(1-$E$107)</f>
        <v>148.65204356807618</v>
      </c>
    </row>
    <row r="111" spans="1:9" ht="12.75" customHeight="1" x14ac:dyDescent="0.25">
      <c r="A111" s="21" t="s">
        <v>153</v>
      </c>
      <c r="B111" s="152" t="s">
        <v>154</v>
      </c>
      <c r="C111" s="152"/>
      <c r="D111" s="152"/>
      <c r="E111" s="152"/>
      <c r="F111" s="152"/>
      <c r="G111" s="152"/>
      <c r="H111" s="58"/>
      <c r="I111" s="58"/>
    </row>
    <row r="112" spans="1:9" ht="12.75" customHeight="1" x14ac:dyDescent="0.25">
      <c r="A112" s="21" t="s">
        <v>155</v>
      </c>
      <c r="B112" s="152" t="s">
        <v>156</v>
      </c>
      <c r="C112" s="152"/>
      <c r="D112" s="152"/>
      <c r="E112" s="152"/>
      <c r="F112" s="152"/>
      <c r="G112" s="152"/>
      <c r="H112" s="58"/>
      <c r="I112" s="58"/>
    </row>
    <row r="113" spans="1:9" x14ac:dyDescent="0.25">
      <c r="A113" s="57" t="s">
        <v>157</v>
      </c>
      <c r="B113" s="153" t="s">
        <v>158</v>
      </c>
      <c r="C113" s="153"/>
      <c r="D113" s="153"/>
      <c r="E113" s="153"/>
      <c r="F113" s="153"/>
      <c r="G113" s="153"/>
      <c r="H113" s="24">
        <v>0.05</v>
      </c>
      <c r="I113" s="25">
        <f>SUM($I$123,$I$104,$I$105)*H113/(1-$E$107)</f>
        <v>247.75340594679363</v>
      </c>
    </row>
    <row r="114" spans="1:9" ht="12.75" customHeight="1" x14ac:dyDescent="0.25">
      <c r="A114" s="154" t="s">
        <v>159</v>
      </c>
      <c r="B114" s="154"/>
      <c r="C114" s="154"/>
      <c r="D114" s="154"/>
      <c r="E114" s="154"/>
      <c r="F114" s="154"/>
      <c r="G114" s="154"/>
      <c r="H114" s="154"/>
      <c r="I114" s="27">
        <f>SUM(I104:I113)</f>
        <v>473.54070461650463</v>
      </c>
    </row>
    <row r="115" spans="1:9" ht="12.75" customHeight="1" x14ac:dyDescent="0.25">
      <c r="A115" s="188"/>
      <c r="B115" s="188"/>
      <c r="C115" s="188"/>
      <c r="D115" s="188"/>
      <c r="E115" s="188"/>
      <c r="F115" s="188"/>
      <c r="G115" s="188"/>
      <c r="H115" s="188"/>
      <c r="I115" s="188"/>
    </row>
    <row r="116" spans="1:9" ht="12.75" customHeight="1" x14ac:dyDescent="0.25">
      <c r="A116" s="144" t="s">
        <v>160</v>
      </c>
      <c r="B116" s="144"/>
      <c r="C116" s="144"/>
      <c r="D116" s="144"/>
      <c r="E116" s="144"/>
      <c r="F116" s="144"/>
      <c r="G116" s="144"/>
      <c r="H116" s="144"/>
      <c r="I116" s="144"/>
    </row>
    <row r="117" spans="1:9" ht="12.75" customHeight="1" x14ac:dyDescent="0.25">
      <c r="A117" s="23"/>
      <c r="B117" s="154" t="s">
        <v>161</v>
      </c>
      <c r="C117" s="154"/>
      <c r="D117" s="154"/>
      <c r="E117" s="154"/>
      <c r="F117" s="154"/>
      <c r="G117" s="154"/>
      <c r="H117" s="154"/>
      <c r="I117" s="23" t="s">
        <v>71</v>
      </c>
    </row>
    <row r="118" spans="1:9" ht="12.75" customHeight="1" x14ac:dyDescent="0.25">
      <c r="A118" s="22" t="s">
        <v>45</v>
      </c>
      <c r="B118" s="147" t="s">
        <v>162</v>
      </c>
      <c r="C118" s="147"/>
      <c r="D118" s="147"/>
      <c r="E118" s="147"/>
      <c r="F118" s="147"/>
      <c r="G118" s="147"/>
      <c r="H118" s="147"/>
      <c r="I118" s="25">
        <f>I32</f>
        <v>2054.299</v>
      </c>
    </row>
    <row r="119" spans="1:9" ht="12.75" customHeight="1" x14ac:dyDescent="0.25">
      <c r="A119" s="22" t="s">
        <v>47</v>
      </c>
      <c r="B119" s="147" t="s">
        <v>163</v>
      </c>
      <c r="C119" s="147"/>
      <c r="D119" s="147"/>
      <c r="E119" s="147"/>
      <c r="F119" s="147"/>
      <c r="G119" s="147"/>
      <c r="H119" s="147"/>
      <c r="I119" s="25">
        <f>I64</f>
        <v>2154.2405125521</v>
      </c>
    </row>
    <row r="120" spans="1:9" ht="12.75" customHeight="1" x14ac:dyDescent="0.25">
      <c r="A120" s="22" t="s">
        <v>50</v>
      </c>
      <c r="B120" s="147" t="s">
        <v>164</v>
      </c>
      <c r="C120" s="147"/>
      <c r="D120" s="147"/>
      <c r="E120" s="147"/>
      <c r="F120" s="147"/>
      <c r="G120" s="147"/>
      <c r="H120" s="147"/>
      <c r="I120" s="25">
        <f>I74</f>
        <v>135.78916389999998</v>
      </c>
    </row>
    <row r="121" spans="1:9" ht="12.75" customHeight="1" x14ac:dyDescent="0.25">
      <c r="A121" s="22" t="s">
        <v>53</v>
      </c>
      <c r="B121" s="147" t="s">
        <v>165</v>
      </c>
      <c r="C121" s="147"/>
      <c r="D121" s="147"/>
      <c r="E121" s="147"/>
      <c r="F121" s="147"/>
      <c r="G121" s="147"/>
      <c r="H121" s="147"/>
      <c r="I121" s="25">
        <f>I93</f>
        <v>89.058737867268036</v>
      </c>
    </row>
    <row r="122" spans="1:9" ht="12.75" customHeight="1" x14ac:dyDescent="0.25">
      <c r="A122" s="22" t="s">
        <v>87</v>
      </c>
      <c r="B122" s="147" t="s">
        <v>166</v>
      </c>
      <c r="C122" s="147"/>
      <c r="D122" s="147"/>
      <c r="E122" s="147"/>
      <c r="F122" s="147"/>
      <c r="G122" s="147"/>
      <c r="H122" s="147"/>
      <c r="I122" s="25">
        <f>I100</f>
        <v>48.14</v>
      </c>
    </row>
    <row r="123" spans="1:9" ht="12.75" customHeight="1" x14ac:dyDescent="0.25">
      <c r="A123" s="148" t="s">
        <v>167</v>
      </c>
      <c r="B123" s="148"/>
      <c r="C123" s="148"/>
      <c r="D123" s="148"/>
      <c r="E123" s="148"/>
      <c r="F123" s="148"/>
      <c r="G123" s="148"/>
      <c r="H123" s="148"/>
      <c r="I123" s="59">
        <f>SUM(I118:I122)</f>
        <v>4481.5274143193683</v>
      </c>
    </row>
    <row r="124" spans="1:9" ht="12.75" customHeight="1" x14ac:dyDescent="0.25">
      <c r="A124" s="22" t="s">
        <v>89</v>
      </c>
      <c r="B124" s="149" t="s">
        <v>168</v>
      </c>
      <c r="C124" s="149"/>
      <c r="D124" s="149"/>
      <c r="E124" s="149"/>
      <c r="F124" s="149"/>
      <c r="G124" s="149"/>
      <c r="H124" s="149"/>
      <c r="I124" s="25">
        <f>I114</f>
        <v>473.54070461650463</v>
      </c>
    </row>
    <row r="125" spans="1:9" ht="12.75" customHeight="1" x14ac:dyDescent="0.25">
      <c r="A125" s="148" t="s">
        <v>169</v>
      </c>
      <c r="B125" s="148"/>
      <c r="C125" s="148"/>
      <c r="D125" s="148"/>
      <c r="E125" s="148"/>
      <c r="F125" s="148"/>
      <c r="G125" s="148"/>
      <c r="H125" s="148"/>
      <c r="I125" s="60">
        <f>ROUND(SUM(I123:I124),2)</f>
        <v>4955.07</v>
      </c>
    </row>
    <row r="126" spans="1:9" ht="12.75" customHeight="1" x14ac:dyDescent="0.25">
      <c r="A126" s="188"/>
      <c r="B126" s="188"/>
      <c r="C126" s="188"/>
      <c r="D126" s="188"/>
      <c r="E126" s="188"/>
      <c r="F126" s="188"/>
      <c r="G126" s="188"/>
      <c r="H126" s="188"/>
      <c r="I126" s="188"/>
    </row>
    <row r="127" spans="1:9" ht="12.75" customHeight="1" x14ac:dyDescent="0.25">
      <c r="A127" s="144" t="s">
        <v>170</v>
      </c>
      <c r="B127" s="144"/>
      <c r="C127" s="144"/>
      <c r="D127" s="144"/>
      <c r="E127" s="144"/>
      <c r="F127" s="144"/>
      <c r="G127" s="144"/>
      <c r="H127" s="144"/>
      <c r="I127" s="144"/>
    </row>
    <row r="128" spans="1:9" ht="24" x14ac:dyDescent="0.25">
      <c r="A128" s="150" t="s">
        <v>171</v>
      </c>
      <c r="B128" s="150"/>
      <c r="C128" s="61" t="s">
        <v>172</v>
      </c>
      <c r="D128" s="151" t="s">
        <v>173</v>
      </c>
      <c r="E128" s="151"/>
      <c r="F128" s="151" t="s">
        <v>174</v>
      </c>
      <c r="G128" s="151"/>
      <c r="H128" s="62" t="s">
        <v>175</v>
      </c>
      <c r="I128" s="63" t="s">
        <v>176</v>
      </c>
    </row>
    <row r="129" spans="1:9" ht="12.75" customHeight="1" x14ac:dyDescent="0.25">
      <c r="A129" s="20" t="s">
        <v>45</v>
      </c>
      <c r="B129" s="64" t="str">
        <f>A8</f>
        <v>ENCARREGADO</v>
      </c>
      <c r="C129" s="65">
        <f>I125</f>
        <v>4955.07</v>
      </c>
      <c r="D129" s="142">
        <v>1</v>
      </c>
      <c r="E129" s="142"/>
      <c r="F129" s="143">
        <f>(C129*D129)</f>
        <v>4955.07</v>
      </c>
      <c r="G129" s="143"/>
      <c r="H129" s="20">
        <f>H19</f>
        <v>2</v>
      </c>
      <c r="I129" s="66">
        <f>F129*H129</f>
        <v>9910.14</v>
      </c>
    </row>
    <row r="130" spans="1:9" ht="12.75" customHeight="1" x14ac:dyDescent="0.25">
      <c r="A130" s="188"/>
      <c r="B130" s="188"/>
      <c r="C130" s="188"/>
      <c r="D130" s="188"/>
      <c r="E130" s="188"/>
      <c r="F130" s="188"/>
      <c r="G130" s="188"/>
      <c r="H130" s="188"/>
      <c r="I130" s="188"/>
    </row>
    <row r="131" spans="1:9" ht="12.75" customHeight="1" x14ac:dyDescent="0.25">
      <c r="A131" s="144" t="s">
        <v>177</v>
      </c>
      <c r="B131" s="144"/>
      <c r="C131" s="144"/>
      <c r="D131" s="144"/>
      <c r="E131" s="144"/>
      <c r="F131" s="144"/>
      <c r="G131" s="144"/>
      <c r="H131" s="144"/>
      <c r="I131" s="144"/>
    </row>
    <row r="132" spans="1:9" ht="12.75" customHeight="1" x14ac:dyDescent="0.25">
      <c r="A132" s="20"/>
      <c r="B132" s="145" t="s">
        <v>178</v>
      </c>
      <c r="C132" s="145"/>
      <c r="D132" s="145"/>
      <c r="E132" s="145"/>
      <c r="F132" s="145"/>
      <c r="G132" s="145"/>
      <c r="H132" s="145"/>
      <c r="I132" s="67" t="s">
        <v>71</v>
      </c>
    </row>
    <row r="133" spans="1:9" ht="12.75" customHeight="1" x14ac:dyDescent="0.25">
      <c r="A133" s="20" t="s">
        <v>45</v>
      </c>
      <c r="B133" s="142" t="s">
        <v>179</v>
      </c>
      <c r="C133" s="142"/>
      <c r="D133" s="142"/>
      <c r="E133" s="142"/>
      <c r="F133" s="142"/>
      <c r="G133" s="142"/>
      <c r="H133" s="142"/>
      <c r="I133" s="68">
        <f>I125</f>
        <v>4955.07</v>
      </c>
    </row>
    <row r="134" spans="1:9" ht="12.75" customHeight="1" x14ac:dyDescent="0.25">
      <c r="A134" s="20" t="s">
        <v>47</v>
      </c>
      <c r="B134" s="142" t="s">
        <v>180</v>
      </c>
      <c r="C134" s="142"/>
      <c r="D134" s="142"/>
      <c r="E134" s="142"/>
      <c r="F134" s="142"/>
      <c r="G134" s="142"/>
      <c r="H134" s="142"/>
      <c r="I134" s="68">
        <f>(H19*I133)</f>
        <v>9910.14</v>
      </c>
    </row>
    <row r="135" spans="1:9" ht="12.75" customHeight="1" x14ac:dyDescent="0.25">
      <c r="A135" s="20" t="s">
        <v>50</v>
      </c>
      <c r="B135" s="146" t="s">
        <v>181</v>
      </c>
      <c r="C135" s="146"/>
      <c r="D135" s="146"/>
      <c r="E135" s="146"/>
      <c r="F135" s="146"/>
      <c r="G135" s="146"/>
      <c r="H135" s="146"/>
      <c r="I135" s="69">
        <f>(I134*12)</f>
        <v>118921.68</v>
      </c>
    </row>
  </sheetData>
  <mergeCells count="156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A27:I27"/>
    <mergeCell ref="A28:I28"/>
    <mergeCell ref="B29:G29"/>
    <mergeCell ref="B30:G30"/>
    <mergeCell ref="B31:G31"/>
    <mergeCell ref="A32:H32"/>
    <mergeCell ref="A33:I33"/>
    <mergeCell ref="A34:I34"/>
    <mergeCell ref="B35:G35"/>
    <mergeCell ref="B36:G36"/>
    <mergeCell ref="B37:G37"/>
    <mergeCell ref="B38:G38"/>
    <mergeCell ref="A39:I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A50:I50"/>
    <mergeCell ref="B51:G51"/>
    <mergeCell ref="B52:G52"/>
    <mergeCell ref="B53:G53"/>
    <mergeCell ref="B54:G54"/>
    <mergeCell ref="B55:G55"/>
    <mergeCell ref="B56:G56"/>
    <mergeCell ref="B57:G57"/>
    <mergeCell ref="B58:G58"/>
    <mergeCell ref="A59:I59"/>
    <mergeCell ref="A60:I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B84:G84"/>
    <mergeCell ref="A85:I85"/>
    <mergeCell ref="B86:G86"/>
    <mergeCell ref="B87:G87"/>
    <mergeCell ref="B88:G88"/>
    <mergeCell ref="A89:I89"/>
    <mergeCell ref="A90:I90"/>
    <mergeCell ref="B91:H91"/>
    <mergeCell ref="B92:H92"/>
    <mergeCell ref="A93:H93"/>
    <mergeCell ref="A94:I94"/>
    <mergeCell ref="A95:I95"/>
    <mergeCell ref="B96:H96"/>
    <mergeCell ref="B97:H97"/>
    <mergeCell ref="B98:H98"/>
    <mergeCell ref="B99:H99"/>
    <mergeCell ref="A100:H100"/>
    <mergeCell ref="A101:I101"/>
    <mergeCell ref="A102:I102"/>
    <mergeCell ref="B103:G103"/>
    <mergeCell ref="B104:G104"/>
    <mergeCell ref="B105:G105"/>
    <mergeCell ref="B106:D106"/>
    <mergeCell ref="E106:H106"/>
    <mergeCell ref="B107:D107"/>
    <mergeCell ref="E107:F107"/>
    <mergeCell ref="G107:H107"/>
    <mergeCell ref="B108:I108"/>
    <mergeCell ref="B109:G109"/>
    <mergeCell ref="B110:G110"/>
    <mergeCell ref="B111:G111"/>
    <mergeCell ref="B112:G112"/>
    <mergeCell ref="B113:G113"/>
    <mergeCell ref="A114:H114"/>
    <mergeCell ref="A115:I115"/>
    <mergeCell ref="A116:I116"/>
    <mergeCell ref="B117:H117"/>
    <mergeCell ref="B118:H118"/>
    <mergeCell ref="B119:H119"/>
    <mergeCell ref="B120:H120"/>
    <mergeCell ref="D129:E129"/>
    <mergeCell ref="F129:G129"/>
    <mergeCell ref="A130:I130"/>
    <mergeCell ref="A131:I131"/>
    <mergeCell ref="B132:H132"/>
    <mergeCell ref="B133:H133"/>
    <mergeCell ref="B134:H134"/>
    <mergeCell ref="B135:H135"/>
    <mergeCell ref="B121:H121"/>
    <mergeCell ref="B122:H122"/>
    <mergeCell ref="A123:H123"/>
    <mergeCell ref="B124:H124"/>
    <mergeCell ref="A125:H125"/>
    <mergeCell ref="A126:I126"/>
    <mergeCell ref="A127:I127"/>
    <mergeCell ref="A128:B128"/>
    <mergeCell ref="D128:E128"/>
    <mergeCell ref="F128:G128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MJ135"/>
  <sheetViews>
    <sheetView topLeftCell="A85" zoomScaleNormal="100" workbookViewId="0">
      <selection activeCell="O91" sqref="O91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183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4" customHeight="1" x14ac:dyDescent="0.25">
      <c r="A15" s="21" t="s">
        <v>50</v>
      </c>
      <c r="B15" s="182" t="s">
        <v>51</v>
      </c>
      <c r="C15" s="182"/>
      <c r="D15" s="182"/>
      <c r="E15" s="184" t="str">
        <f>'COOD TERC'!E15:I15</f>
        <v>CCT Nº CE000508/2023 - SEEACONCE x SEACEC e 1º Termo Aditivo Nº CE000127/2024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24</v>
      </c>
      <c r="I19" s="176"/>
    </row>
    <row r="20" spans="1:9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v>1429.24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SERVENTE DE LIMPEZA - ÁREA INTERNA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72" t="s">
        <v>184</v>
      </c>
      <c r="I26" s="172"/>
    </row>
    <row r="27" spans="1:9" ht="12.75" customHeight="1" x14ac:dyDescent="0.25">
      <c r="A27" s="189"/>
      <c r="B27" s="189"/>
      <c r="C27" s="189"/>
      <c r="D27" s="189"/>
      <c r="E27" s="189"/>
      <c r="F27" s="189"/>
      <c r="G27" s="189"/>
      <c r="H27" s="189"/>
      <c r="I27" s="189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1429.24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428.77199999999999</v>
      </c>
    </row>
    <row r="32" spans="1:9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1858.0119999999999</v>
      </c>
    </row>
    <row r="33" spans="1:9" x14ac:dyDescent="0.25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154.7723996</v>
      </c>
    </row>
    <row r="37" spans="1:9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224.81945199999998</v>
      </c>
    </row>
    <row r="38" spans="1:9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379.59185159999998</v>
      </c>
    </row>
    <row r="39" spans="1:9" ht="12.7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447.52077032</v>
      </c>
    </row>
    <row r="42" spans="1:9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55.94009629</v>
      </c>
    </row>
    <row r="43" spans="1:9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f>'COOD TERC'!H43</f>
        <v>1.4999999999999999E-2</v>
      </c>
      <c r="I43" s="25">
        <f t="shared" si="0"/>
        <v>33.564057773999998</v>
      </c>
    </row>
    <row r="44" spans="1:9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33.564057773999998</v>
      </c>
    </row>
    <row r="45" spans="1:9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22.376038515999998</v>
      </c>
    </row>
    <row r="46" spans="1:9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13.4256231096</v>
      </c>
    </row>
    <row r="47" spans="1:9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4.4752077031999997</v>
      </c>
    </row>
    <row r="48" spans="1:9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179.00830812799998</v>
      </c>
    </row>
    <row r="49" spans="1:9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789.87415961479996</v>
      </c>
    </row>
    <row r="50" spans="1:9" ht="12.75" customHeight="1" x14ac:dyDescent="0.25">
      <c r="A50" s="189"/>
      <c r="B50" s="189"/>
      <c r="C50" s="189"/>
      <c r="D50" s="189"/>
      <c r="E50" s="189"/>
      <c r="F50" s="189"/>
      <c r="G50" s="189"/>
      <c r="H50" s="189"/>
      <c r="I50" s="189"/>
    </row>
    <row r="51" spans="1:9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399</v>
      </c>
      <c r="C52" s="170"/>
      <c r="D52" s="170"/>
      <c r="E52" s="170"/>
      <c r="F52" s="170"/>
      <c r="G52" s="170"/>
      <c r="H52" s="122">
        <f>'COOD TERC'!H52</f>
        <v>4.5</v>
      </c>
      <c r="I52" s="36">
        <f>(26*2*H52)-(I30*6%)</f>
        <v>148.2456</v>
      </c>
    </row>
    <row r="53" spans="1:9" x14ac:dyDescent="0.25">
      <c r="A53" s="19" t="s">
        <v>47</v>
      </c>
      <c r="B53" s="170" t="s">
        <v>99</v>
      </c>
      <c r="C53" s="170"/>
      <c r="D53" s="170"/>
      <c r="E53" s="170"/>
      <c r="F53" s="170"/>
      <c r="G53" s="170"/>
      <c r="H53" s="122">
        <f>'COOD TERC'!H53</f>
        <v>26</v>
      </c>
      <c r="I53" s="38">
        <f>(22*H53)*0.99</f>
        <v>566.28</v>
      </c>
    </row>
    <row r="54" spans="1:9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f>'COOD TERC'!H54</f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f>'COOD TERC'!H55</f>
        <v>2.5</v>
      </c>
      <c r="I55" s="36">
        <f>H55</f>
        <v>2.5</v>
      </c>
    </row>
    <row r="56" spans="1:9" s="37" customFormat="1" x14ac:dyDescent="0.25">
      <c r="A56" s="19" t="s">
        <v>87</v>
      </c>
      <c r="B56" s="170" t="s">
        <v>102</v>
      </c>
      <c r="C56" s="170"/>
      <c r="D56" s="170"/>
      <c r="E56" s="170"/>
      <c r="F56" s="170"/>
      <c r="G56" s="170"/>
      <c r="H56" s="122">
        <f>'COOD TERC'!H56</f>
        <v>246.47</v>
      </c>
      <c r="I56" s="38">
        <f>(H56*6*0.05)/12</f>
        <v>6.1617500000000005</v>
      </c>
    </row>
    <row r="57" spans="1:9" s="37" customFormat="1" ht="12.75" customHeight="1" x14ac:dyDescent="0.25">
      <c r="A57" s="19" t="s">
        <v>89</v>
      </c>
      <c r="B57" s="170" t="s">
        <v>103</v>
      </c>
      <c r="C57" s="170"/>
      <c r="D57" s="170"/>
      <c r="E57" s="170"/>
      <c r="F57" s="170"/>
      <c r="G57" s="170"/>
      <c r="H57" s="122">
        <f>'COOD TERC'!H57</f>
        <v>100</v>
      </c>
      <c r="I57" s="38">
        <f>H57</f>
        <v>100</v>
      </c>
    </row>
    <row r="58" spans="1:9" ht="12.75" customHeight="1" x14ac:dyDescent="0.25">
      <c r="A58" s="33"/>
      <c r="B58" s="154" t="s">
        <v>104</v>
      </c>
      <c r="C58" s="154"/>
      <c r="D58" s="154"/>
      <c r="E58" s="154"/>
      <c r="F58" s="154"/>
      <c r="G58" s="154"/>
      <c r="H58" s="33"/>
      <c r="I58" s="40">
        <f>SUM(I52:I57)</f>
        <v>870.28734999999995</v>
      </c>
    </row>
    <row r="59" spans="1:9" ht="12" customHeight="1" x14ac:dyDescent="0.25">
      <c r="A59" s="189"/>
      <c r="B59" s="189"/>
      <c r="C59" s="189"/>
      <c r="D59" s="189"/>
      <c r="E59" s="189"/>
      <c r="F59" s="189"/>
      <c r="G59" s="189"/>
      <c r="H59" s="189"/>
      <c r="I59" s="189"/>
    </row>
    <row r="60" spans="1:9" ht="12.75" customHeight="1" x14ac:dyDescent="0.25">
      <c r="A60" s="154" t="s">
        <v>105</v>
      </c>
      <c r="B60" s="154"/>
      <c r="C60" s="154"/>
      <c r="D60" s="154"/>
      <c r="E60" s="154"/>
      <c r="F60" s="154"/>
      <c r="G60" s="154"/>
      <c r="H60" s="154"/>
      <c r="I60" s="154"/>
    </row>
    <row r="61" spans="1:9" ht="12.75" customHeight="1" x14ac:dyDescent="0.25">
      <c r="A61" s="41" t="s">
        <v>76</v>
      </c>
      <c r="B61" s="164" t="s">
        <v>106</v>
      </c>
      <c r="C61" s="164"/>
      <c r="D61" s="164"/>
      <c r="E61" s="164"/>
      <c r="F61" s="164"/>
      <c r="G61" s="164"/>
      <c r="H61" s="164"/>
      <c r="I61" s="25">
        <f>I38</f>
        <v>379.59185159999998</v>
      </c>
    </row>
    <row r="62" spans="1:9" ht="12.75" customHeight="1" x14ac:dyDescent="0.25">
      <c r="A62" s="41" t="s">
        <v>81</v>
      </c>
      <c r="B62" s="164" t="s">
        <v>107</v>
      </c>
      <c r="C62" s="164"/>
      <c r="D62" s="164"/>
      <c r="E62" s="164"/>
      <c r="F62" s="164"/>
      <c r="G62" s="164"/>
      <c r="H62" s="164"/>
      <c r="I62" s="25">
        <f>I49</f>
        <v>789.87415961479996</v>
      </c>
    </row>
    <row r="63" spans="1:9" ht="12.75" customHeight="1" x14ac:dyDescent="0.25">
      <c r="A63" s="41" t="s">
        <v>96</v>
      </c>
      <c r="B63" s="164" t="s">
        <v>108</v>
      </c>
      <c r="C63" s="164"/>
      <c r="D63" s="164"/>
      <c r="E63" s="164"/>
      <c r="F63" s="164"/>
      <c r="G63" s="164"/>
      <c r="H63" s="164"/>
      <c r="I63" s="25">
        <f>I58</f>
        <v>870.28734999999995</v>
      </c>
    </row>
    <row r="64" spans="1:9" ht="12.75" customHeight="1" x14ac:dyDescent="0.25">
      <c r="A64" s="161" t="s">
        <v>109</v>
      </c>
      <c r="B64" s="161"/>
      <c r="C64" s="161"/>
      <c r="D64" s="161"/>
      <c r="E64" s="161"/>
      <c r="F64" s="161"/>
      <c r="G64" s="161"/>
      <c r="H64" s="161"/>
      <c r="I64" s="27">
        <f>SUM(I61:I63)</f>
        <v>2039.7533612148</v>
      </c>
    </row>
    <row r="65" spans="1:9" x14ac:dyDescent="0.25">
      <c r="A65" s="189"/>
      <c r="B65" s="189"/>
      <c r="C65" s="189"/>
      <c r="D65" s="189"/>
      <c r="E65" s="189"/>
      <c r="F65" s="189"/>
      <c r="G65" s="189"/>
      <c r="H65" s="189"/>
      <c r="I65" s="189"/>
    </row>
    <row r="66" spans="1:9" ht="12.75" customHeight="1" x14ac:dyDescent="0.25">
      <c r="A66" s="144" t="s">
        <v>110</v>
      </c>
      <c r="B66" s="144"/>
      <c r="C66" s="144"/>
      <c r="D66" s="144"/>
      <c r="E66" s="144"/>
      <c r="F66" s="144"/>
      <c r="G66" s="144"/>
      <c r="H66" s="144"/>
      <c r="I66" s="144"/>
    </row>
    <row r="67" spans="1:9" ht="12.75" customHeight="1" x14ac:dyDescent="0.25">
      <c r="A67" s="42" t="s">
        <v>111</v>
      </c>
      <c r="B67" s="166" t="s">
        <v>112</v>
      </c>
      <c r="C67" s="166"/>
      <c r="D67" s="166"/>
      <c r="E67" s="166"/>
      <c r="F67" s="166"/>
      <c r="G67" s="166"/>
      <c r="H67" s="23" t="s">
        <v>70</v>
      </c>
      <c r="I67" s="23" t="s">
        <v>71</v>
      </c>
    </row>
    <row r="68" spans="1:9" s="37" customFormat="1" x14ac:dyDescent="0.25">
      <c r="A68" s="19" t="s">
        <v>45</v>
      </c>
      <c r="B68" s="153" t="s">
        <v>113</v>
      </c>
      <c r="C68" s="153"/>
      <c r="D68" s="153"/>
      <c r="E68" s="153"/>
      <c r="F68" s="153"/>
      <c r="G68" s="153"/>
      <c r="H68" s="43">
        <v>4.1999999999999997E-3</v>
      </c>
      <c r="I68" s="38">
        <f t="shared" ref="I68:I73" si="1">$I$32*H68</f>
        <v>7.8036503999999995</v>
      </c>
    </row>
    <row r="69" spans="1:9" x14ac:dyDescent="0.25">
      <c r="A69" s="19" t="s">
        <v>47</v>
      </c>
      <c r="B69" s="153" t="s">
        <v>114</v>
      </c>
      <c r="C69" s="153"/>
      <c r="D69" s="153"/>
      <c r="E69" s="153"/>
      <c r="F69" s="153"/>
      <c r="G69" s="153"/>
      <c r="H69" s="44">
        <v>2.9999999999999997E-4</v>
      </c>
      <c r="I69" s="38">
        <f t="shared" si="1"/>
        <v>0.55740359999999989</v>
      </c>
    </row>
    <row r="70" spans="1:9" s="45" customFormat="1" x14ac:dyDescent="0.25">
      <c r="A70" s="19" t="s">
        <v>50</v>
      </c>
      <c r="B70" s="153" t="s">
        <v>115</v>
      </c>
      <c r="C70" s="153"/>
      <c r="D70" s="153"/>
      <c r="E70" s="153"/>
      <c r="F70" s="153"/>
      <c r="G70" s="153"/>
      <c r="H70" s="44">
        <v>3.44E-2</v>
      </c>
      <c r="I70" s="38">
        <f t="shared" si="1"/>
        <v>63.915612799999998</v>
      </c>
    </row>
    <row r="71" spans="1:9" s="37" customFormat="1" x14ac:dyDescent="0.25">
      <c r="A71" s="19" t="s">
        <v>53</v>
      </c>
      <c r="B71" s="153" t="s">
        <v>116</v>
      </c>
      <c r="C71" s="153"/>
      <c r="D71" s="153"/>
      <c r="E71" s="153"/>
      <c r="F71" s="153"/>
      <c r="G71" s="153"/>
      <c r="H71" s="43">
        <v>1.9400000000000001E-2</v>
      </c>
      <c r="I71" s="38">
        <f t="shared" si="1"/>
        <v>36.0454328</v>
      </c>
    </row>
    <row r="72" spans="1:9" s="45" customFormat="1" x14ac:dyDescent="0.25">
      <c r="A72" s="19" t="s">
        <v>87</v>
      </c>
      <c r="B72" s="153" t="s">
        <v>117</v>
      </c>
      <c r="C72" s="153"/>
      <c r="D72" s="153"/>
      <c r="E72" s="153"/>
      <c r="F72" s="153"/>
      <c r="G72" s="153"/>
      <c r="H72" s="43">
        <v>7.1999999999999998E-3</v>
      </c>
      <c r="I72" s="38">
        <f t="shared" si="1"/>
        <v>13.3776864</v>
      </c>
    </row>
    <row r="73" spans="1:9" s="45" customFormat="1" x14ac:dyDescent="0.25">
      <c r="A73" s="19" t="s">
        <v>89</v>
      </c>
      <c r="B73" s="153" t="s">
        <v>118</v>
      </c>
      <c r="C73" s="153"/>
      <c r="D73" s="153"/>
      <c r="E73" s="153"/>
      <c r="F73" s="153"/>
      <c r="G73" s="153"/>
      <c r="H73" s="44">
        <v>5.9999999999999995E-4</v>
      </c>
      <c r="I73" s="38">
        <f t="shared" si="1"/>
        <v>1.1148071999999998</v>
      </c>
    </row>
    <row r="74" spans="1:9" s="45" customFormat="1" ht="12.75" customHeight="1" x14ac:dyDescent="0.25">
      <c r="A74" s="167" t="s">
        <v>119</v>
      </c>
      <c r="B74" s="167"/>
      <c r="C74" s="167"/>
      <c r="D74" s="167"/>
      <c r="E74" s="167"/>
      <c r="F74" s="167"/>
      <c r="G74" s="167"/>
      <c r="H74" s="46">
        <f>SUM(H68:H73)</f>
        <v>6.6100000000000006E-2</v>
      </c>
      <c r="I74" s="47">
        <f>SUM(I68:I73)</f>
        <v>122.8145932</v>
      </c>
    </row>
    <row r="75" spans="1:9" s="45" customFormat="1" x14ac:dyDescent="0.25">
      <c r="A75" s="189"/>
      <c r="B75" s="189"/>
      <c r="C75" s="189"/>
      <c r="D75" s="189"/>
      <c r="E75" s="189"/>
      <c r="F75" s="189"/>
      <c r="G75" s="189"/>
      <c r="H75" s="189"/>
      <c r="I75" s="189"/>
    </row>
    <row r="76" spans="1:9" s="45" customFormat="1" ht="12.75" customHeight="1" x14ac:dyDescent="0.25">
      <c r="A76" s="144" t="s">
        <v>120</v>
      </c>
      <c r="B76" s="144"/>
      <c r="C76" s="144"/>
      <c r="D76" s="144"/>
      <c r="E76" s="144"/>
      <c r="F76" s="144"/>
      <c r="G76" s="144"/>
      <c r="H76" s="144"/>
      <c r="I76" s="144"/>
    </row>
    <row r="77" spans="1:9" s="45" customFormat="1" ht="12.75" customHeight="1" x14ac:dyDescent="0.25">
      <c r="A77" s="42" t="s">
        <v>121</v>
      </c>
      <c r="B77" s="168" t="s">
        <v>122</v>
      </c>
      <c r="C77" s="168"/>
      <c r="D77" s="168"/>
      <c r="E77" s="168"/>
      <c r="F77" s="168"/>
      <c r="G77" s="168"/>
      <c r="H77" s="42" t="s">
        <v>70</v>
      </c>
      <c r="I77" s="42" t="s">
        <v>71</v>
      </c>
    </row>
    <row r="78" spans="1:9" s="45" customFormat="1" ht="12.75" customHeight="1" x14ac:dyDescent="0.25">
      <c r="A78" s="19" t="s">
        <v>45</v>
      </c>
      <c r="B78" s="169" t="s">
        <v>400</v>
      </c>
      <c r="C78" s="169"/>
      <c r="D78" s="169"/>
      <c r="E78" s="169"/>
      <c r="F78" s="169"/>
      <c r="G78" s="169"/>
      <c r="H78" s="48">
        <v>0</v>
      </c>
      <c r="I78" s="38">
        <v>0</v>
      </c>
    </row>
    <row r="79" spans="1:9" s="45" customFormat="1" ht="13.9" customHeight="1" x14ac:dyDescent="0.25">
      <c r="A79" s="19" t="s">
        <v>47</v>
      </c>
      <c r="B79" s="165" t="s">
        <v>123</v>
      </c>
      <c r="C79" s="165"/>
      <c r="D79" s="165"/>
      <c r="E79" s="165"/>
      <c r="F79" s="165"/>
      <c r="G79" s="165"/>
      <c r="H79" s="44">
        <v>2.8E-3</v>
      </c>
      <c r="I79" s="38">
        <f t="shared" ref="I79:I83" si="2">SUM($I$32,$I$64,$I$74)*H79</f>
        <v>11.257623872361439</v>
      </c>
    </row>
    <row r="80" spans="1:9" s="45" customFormat="1" x14ac:dyDescent="0.25">
      <c r="A80" s="19" t="s">
        <v>50</v>
      </c>
      <c r="B80" s="159" t="s">
        <v>124</v>
      </c>
      <c r="C80" s="159"/>
      <c r="D80" s="159"/>
      <c r="E80" s="159"/>
      <c r="F80" s="159"/>
      <c r="G80" s="159"/>
      <c r="H80" s="44">
        <v>2.0000000000000001E-4</v>
      </c>
      <c r="I80" s="38">
        <f t="shared" si="2"/>
        <v>0.80411599088296004</v>
      </c>
    </row>
    <row r="81" spans="1:9" s="45" customFormat="1" ht="13.9" customHeight="1" x14ac:dyDescent="0.25">
      <c r="A81" s="19" t="s">
        <v>53</v>
      </c>
      <c r="B81" s="165" t="s">
        <v>125</v>
      </c>
      <c r="C81" s="165"/>
      <c r="D81" s="165"/>
      <c r="E81" s="165"/>
      <c r="F81" s="165"/>
      <c r="G81" s="165"/>
      <c r="H81" s="44">
        <v>6.9999999999999999E-4</v>
      </c>
      <c r="I81" s="38">
        <f t="shared" si="2"/>
        <v>2.8144059680903597</v>
      </c>
    </row>
    <row r="82" spans="1:9" s="45" customFormat="1" x14ac:dyDescent="0.25">
      <c r="A82" s="19" t="s">
        <v>87</v>
      </c>
      <c r="B82" s="159" t="s">
        <v>126</v>
      </c>
      <c r="C82" s="159"/>
      <c r="D82" s="159"/>
      <c r="E82" s="159"/>
      <c r="F82" s="159"/>
      <c r="G82" s="159"/>
      <c r="H82" s="44">
        <v>2.8999999999999998E-3</v>
      </c>
      <c r="I82" s="38">
        <f t="shared" si="2"/>
        <v>11.659681867802918</v>
      </c>
    </row>
    <row r="83" spans="1:9" s="45" customFormat="1" ht="13.9" customHeight="1" x14ac:dyDescent="0.25">
      <c r="A83" s="19" t="s">
        <v>89</v>
      </c>
      <c r="B83" s="165" t="s">
        <v>127</v>
      </c>
      <c r="C83" s="165"/>
      <c r="D83" s="165"/>
      <c r="E83" s="165"/>
      <c r="F83" s="165"/>
      <c r="G83" s="165"/>
      <c r="H83" s="44">
        <v>1.3899999999999999E-2</v>
      </c>
      <c r="I83" s="38">
        <f t="shared" si="2"/>
        <v>55.886061366365716</v>
      </c>
    </row>
    <row r="84" spans="1:9" ht="12.75" customHeight="1" x14ac:dyDescent="0.25">
      <c r="A84" s="33"/>
      <c r="B84" s="161" t="s">
        <v>128</v>
      </c>
      <c r="C84" s="161"/>
      <c r="D84" s="161"/>
      <c r="E84" s="161"/>
      <c r="F84" s="161"/>
      <c r="G84" s="161"/>
      <c r="H84" s="49">
        <f>SUM(H78:H83)</f>
        <v>2.0499999999999997E-2</v>
      </c>
      <c r="I84" s="27">
        <f>SUM(I78:I83)</f>
        <v>82.421889065503393</v>
      </c>
    </row>
    <row r="85" spans="1:9" ht="12.75" customHeight="1" x14ac:dyDescent="0.25">
      <c r="A85" s="189"/>
      <c r="B85" s="189"/>
      <c r="C85" s="189"/>
      <c r="D85" s="189"/>
      <c r="E85" s="189"/>
      <c r="F85" s="189"/>
      <c r="G85" s="189"/>
      <c r="H85" s="189"/>
      <c r="I85" s="189"/>
    </row>
    <row r="86" spans="1:9" ht="12.75" customHeight="1" x14ac:dyDescent="0.25">
      <c r="A86" s="23" t="s">
        <v>129</v>
      </c>
      <c r="B86" s="166" t="s">
        <v>130</v>
      </c>
      <c r="C86" s="166"/>
      <c r="D86" s="166"/>
      <c r="E86" s="166"/>
      <c r="F86" s="166"/>
      <c r="G86" s="166"/>
      <c r="H86" s="23" t="s">
        <v>98</v>
      </c>
      <c r="I86" s="23" t="s">
        <v>71</v>
      </c>
    </row>
    <row r="87" spans="1:9" ht="12.75" customHeight="1" x14ac:dyDescent="0.25">
      <c r="A87" s="21" t="s">
        <v>45</v>
      </c>
      <c r="B87" s="163" t="s">
        <v>131</v>
      </c>
      <c r="C87" s="163"/>
      <c r="D87" s="163"/>
      <c r="E87" s="163"/>
      <c r="F87" s="163"/>
      <c r="G87" s="163"/>
      <c r="H87" s="50"/>
      <c r="I87" s="51">
        <v>0</v>
      </c>
    </row>
    <row r="88" spans="1:9" ht="12.75" customHeight="1" x14ac:dyDescent="0.25">
      <c r="A88" s="33"/>
      <c r="B88" s="161" t="s">
        <v>132</v>
      </c>
      <c r="C88" s="161"/>
      <c r="D88" s="161"/>
      <c r="E88" s="161"/>
      <c r="F88" s="161"/>
      <c r="G88" s="161"/>
      <c r="H88" s="52"/>
      <c r="I88" s="27">
        <f>SUM(I87)</f>
        <v>0</v>
      </c>
    </row>
    <row r="89" spans="1:9" ht="12.75" customHeight="1" x14ac:dyDescent="0.25">
      <c r="A89" s="189"/>
      <c r="B89" s="189"/>
      <c r="C89" s="189"/>
      <c r="D89" s="189"/>
      <c r="E89" s="189"/>
      <c r="F89" s="189"/>
      <c r="G89" s="189"/>
      <c r="H89" s="189"/>
      <c r="I89" s="189"/>
    </row>
    <row r="90" spans="1:9" ht="12.75" customHeight="1" x14ac:dyDescent="0.25">
      <c r="A90" s="162" t="s">
        <v>133</v>
      </c>
      <c r="B90" s="162"/>
      <c r="C90" s="162"/>
      <c r="D90" s="162"/>
      <c r="E90" s="162"/>
      <c r="F90" s="162"/>
      <c r="G90" s="162"/>
      <c r="H90" s="162"/>
      <c r="I90" s="162"/>
    </row>
    <row r="91" spans="1:9" ht="12.75" customHeight="1" x14ac:dyDescent="0.25">
      <c r="A91" s="41" t="s">
        <v>121</v>
      </c>
      <c r="B91" s="163" t="s">
        <v>123</v>
      </c>
      <c r="C91" s="163"/>
      <c r="D91" s="163"/>
      <c r="E91" s="163"/>
      <c r="F91" s="163"/>
      <c r="G91" s="163"/>
      <c r="H91" s="163"/>
      <c r="I91" s="25">
        <f>I84</f>
        <v>82.421889065503393</v>
      </c>
    </row>
    <row r="92" spans="1:9" ht="12.75" customHeight="1" x14ac:dyDescent="0.25">
      <c r="A92" s="41" t="s">
        <v>129</v>
      </c>
      <c r="B92" s="164" t="s">
        <v>131</v>
      </c>
      <c r="C92" s="164"/>
      <c r="D92" s="164"/>
      <c r="E92" s="164"/>
      <c r="F92" s="164"/>
      <c r="G92" s="164"/>
      <c r="H92" s="164"/>
      <c r="I92" s="25">
        <f>I88</f>
        <v>0</v>
      </c>
    </row>
    <row r="93" spans="1:9" ht="12.75" customHeight="1" x14ac:dyDescent="0.25">
      <c r="A93" s="161" t="s">
        <v>134</v>
      </c>
      <c r="B93" s="161"/>
      <c r="C93" s="161"/>
      <c r="D93" s="161"/>
      <c r="E93" s="161"/>
      <c r="F93" s="161"/>
      <c r="G93" s="161"/>
      <c r="H93" s="161"/>
      <c r="I93" s="27">
        <f>SUM(I91:I92)</f>
        <v>82.421889065503393</v>
      </c>
    </row>
    <row r="94" spans="1:9" ht="12.75" customHeight="1" x14ac:dyDescent="0.25">
      <c r="A94" s="189"/>
      <c r="B94" s="189"/>
      <c r="C94" s="189"/>
      <c r="D94" s="189"/>
      <c r="E94" s="189"/>
      <c r="F94" s="189"/>
      <c r="G94" s="189"/>
      <c r="H94" s="189"/>
      <c r="I94" s="189"/>
    </row>
    <row r="95" spans="1:9" ht="12.75" customHeight="1" x14ac:dyDescent="0.25">
      <c r="A95" s="144" t="s">
        <v>135</v>
      </c>
      <c r="B95" s="144"/>
      <c r="C95" s="144"/>
      <c r="D95" s="144"/>
      <c r="E95" s="144"/>
      <c r="F95" s="144"/>
      <c r="G95" s="144"/>
      <c r="H95" s="144"/>
      <c r="I95" s="144"/>
    </row>
    <row r="96" spans="1:9" ht="12.75" customHeight="1" x14ac:dyDescent="0.25">
      <c r="A96" s="23">
        <v>5</v>
      </c>
      <c r="B96" s="154" t="s">
        <v>136</v>
      </c>
      <c r="C96" s="154"/>
      <c r="D96" s="154"/>
      <c r="E96" s="154"/>
      <c r="F96" s="154"/>
      <c r="G96" s="154"/>
      <c r="H96" s="154"/>
      <c r="I96" s="23" t="s">
        <v>71</v>
      </c>
    </row>
    <row r="97" spans="1:9" s="45" customFormat="1" ht="12.75" customHeight="1" x14ac:dyDescent="0.25">
      <c r="A97" s="19" t="s">
        <v>45</v>
      </c>
      <c r="B97" s="159" t="s">
        <v>137</v>
      </c>
      <c r="C97" s="159"/>
      <c r="D97" s="159"/>
      <c r="E97" s="159"/>
      <c r="F97" s="159"/>
      <c r="G97" s="159"/>
      <c r="H97" s="159"/>
      <c r="I97" s="99">
        <f>UNIF!J34</f>
        <v>47.5</v>
      </c>
    </row>
    <row r="98" spans="1:9" s="45" customFormat="1" ht="12.75" customHeight="1" x14ac:dyDescent="0.25">
      <c r="A98" s="19" t="s">
        <v>47</v>
      </c>
      <c r="B98" s="159" t="s">
        <v>138</v>
      </c>
      <c r="C98" s="159"/>
      <c r="D98" s="159"/>
      <c r="E98" s="159"/>
      <c r="F98" s="159"/>
      <c r="G98" s="159"/>
      <c r="H98" s="159"/>
      <c r="I98" s="53">
        <v>0</v>
      </c>
    </row>
    <row r="99" spans="1:9" s="45" customFormat="1" ht="12.75" customHeight="1" x14ac:dyDescent="0.25">
      <c r="A99" s="19" t="s">
        <v>50</v>
      </c>
      <c r="B99" s="159" t="s">
        <v>139</v>
      </c>
      <c r="C99" s="159"/>
      <c r="D99" s="159"/>
      <c r="E99" s="159"/>
      <c r="F99" s="159"/>
      <c r="G99" s="159"/>
      <c r="H99" s="159"/>
      <c r="I99" s="99">
        <f>EQUIP!J13</f>
        <v>0.64</v>
      </c>
    </row>
    <row r="100" spans="1:9" ht="12.75" customHeight="1" x14ac:dyDescent="0.25">
      <c r="A100" s="154" t="s">
        <v>140</v>
      </c>
      <c r="B100" s="154"/>
      <c r="C100" s="154"/>
      <c r="D100" s="154"/>
      <c r="E100" s="154"/>
      <c r="F100" s="154"/>
      <c r="G100" s="154"/>
      <c r="H100" s="154"/>
      <c r="I100" s="54">
        <f>SUM(I97:I99)</f>
        <v>48.14</v>
      </c>
    </row>
    <row r="101" spans="1:9" ht="12.75" customHeight="1" x14ac:dyDescent="0.25">
      <c r="A101" s="189"/>
      <c r="B101" s="189"/>
      <c r="C101" s="189"/>
      <c r="D101" s="189"/>
      <c r="E101" s="189"/>
      <c r="F101" s="189"/>
      <c r="G101" s="189"/>
      <c r="H101" s="189"/>
      <c r="I101" s="189"/>
    </row>
    <row r="102" spans="1:9" ht="12.75" customHeight="1" x14ac:dyDescent="0.25">
      <c r="A102" s="144" t="s">
        <v>141</v>
      </c>
      <c r="B102" s="144"/>
      <c r="C102" s="144"/>
      <c r="D102" s="144"/>
      <c r="E102" s="144"/>
      <c r="F102" s="144"/>
      <c r="G102" s="144"/>
      <c r="H102" s="144"/>
      <c r="I102" s="144"/>
    </row>
    <row r="103" spans="1:9" ht="12.75" customHeight="1" x14ac:dyDescent="0.25">
      <c r="A103" s="23">
        <v>6</v>
      </c>
      <c r="B103" s="154" t="s">
        <v>142</v>
      </c>
      <c r="C103" s="154"/>
      <c r="D103" s="154"/>
      <c r="E103" s="154"/>
      <c r="F103" s="154"/>
      <c r="G103" s="154"/>
      <c r="H103" s="23" t="s">
        <v>70</v>
      </c>
      <c r="I103" s="23" t="s">
        <v>71</v>
      </c>
    </row>
    <row r="104" spans="1:9" x14ac:dyDescent="0.25">
      <c r="A104" s="21" t="s">
        <v>45</v>
      </c>
      <c r="B104" s="160" t="s">
        <v>143</v>
      </c>
      <c r="C104" s="160"/>
      <c r="D104" s="160"/>
      <c r="E104" s="160"/>
      <c r="F104" s="160"/>
      <c r="G104" s="160"/>
      <c r="H104" s="44">
        <f>'COOD TERC'!H104</f>
        <v>5.0000000000000001E-3</v>
      </c>
      <c r="I104" s="38">
        <f>SUM($I$123)*H104</f>
        <v>20.755709217401517</v>
      </c>
    </row>
    <row r="105" spans="1:9" x14ac:dyDescent="0.25">
      <c r="A105" s="21" t="s">
        <v>47</v>
      </c>
      <c r="B105" s="160" t="s">
        <v>144</v>
      </c>
      <c r="C105" s="160"/>
      <c r="D105" s="160"/>
      <c r="E105" s="160"/>
      <c r="F105" s="160"/>
      <c r="G105" s="160"/>
      <c r="H105" s="44">
        <f>'COOD TERC'!H105</f>
        <v>5.0000000000000001E-3</v>
      </c>
      <c r="I105" s="38">
        <f>SUM($I$123,I104)*H105</f>
        <v>20.859487763488524</v>
      </c>
    </row>
    <row r="106" spans="1:9" ht="12.75" customHeight="1" x14ac:dyDescent="0.25">
      <c r="A106" s="21"/>
      <c r="B106" s="155"/>
      <c r="C106" s="155"/>
      <c r="D106" s="155"/>
      <c r="E106" s="156" t="s">
        <v>145</v>
      </c>
      <c r="F106" s="156"/>
      <c r="G106" s="156"/>
      <c r="H106" s="156"/>
      <c r="I106" s="55"/>
    </row>
    <row r="107" spans="1:9" ht="12.75" customHeight="1" x14ac:dyDescent="0.25">
      <c r="A107" s="21" t="s">
        <v>50</v>
      </c>
      <c r="B107" s="157" t="s">
        <v>146</v>
      </c>
      <c r="C107" s="157"/>
      <c r="D107" s="157"/>
      <c r="E107" s="158">
        <f>SUM(H109,H110,H113)</f>
        <v>8.6499999999999994E-2</v>
      </c>
      <c r="F107" s="158"/>
      <c r="G107" s="158">
        <f>1-((H109+H110+H113))</f>
        <v>0.91349999999999998</v>
      </c>
      <c r="H107" s="158"/>
      <c r="I107" s="56"/>
    </row>
    <row r="108" spans="1:9" x14ac:dyDescent="0.25">
      <c r="A108" s="21" t="s">
        <v>147</v>
      </c>
      <c r="B108" s="159" t="s">
        <v>148</v>
      </c>
      <c r="C108" s="159"/>
      <c r="D108" s="159"/>
      <c r="E108" s="159"/>
      <c r="F108" s="159"/>
      <c r="G108" s="159"/>
      <c r="H108" s="159"/>
      <c r="I108" s="159"/>
    </row>
    <row r="109" spans="1:9" x14ac:dyDescent="0.25">
      <c r="A109" s="57" t="s">
        <v>149</v>
      </c>
      <c r="B109" s="153" t="s">
        <v>150</v>
      </c>
      <c r="C109" s="153"/>
      <c r="D109" s="153"/>
      <c r="E109" s="153"/>
      <c r="F109" s="153"/>
      <c r="G109" s="153"/>
      <c r="H109" s="31">
        <f>'COOD TERC'!H109</f>
        <v>6.4999999999999997E-3</v>
      </c>
      <c r="I109" s="25">
        <f>SUM($I$123,$I$104,$I$105)*H109/(1-$E$107)</f>
        <v>29.833520266007397</v>
      </c>
    </row>
    <row r="110" spans="1:9" x14ac:dyDescent="0.25">
      <c r="A110" s="57" t="s">
        <v>151</v>
      </c>
      <c r="B110" s="153" t="s">
        <v>152</v>
      </c>
      <c r="C110" s="153"/>
      <c r="D110" s="153"/>
      <c r="E110" s="153"/>
      <c r="F110" s="153"/>
      <c r="G110" s="153"/>
      <c r="H110" s="31">
        <f>'COOD TERC'!H110</f>
        <v>0.03</v>
      </c>
      <c r="I110" s="25">
        <f>SUM($I$123,$I$104,$I$105)*H110/(1-$E$107)</f>
        <v>137.69317045849567</v>
      </c>
    </row>
    <row r="111" spans="1:9" ht="12.75" customHeight="1" x14ac:dyDescent="0.25">
      <c r="A111" s="21" t="s">
        <v>153</v>
      </c>
      <c r="B111" s="152" t="s">
        <v>154</v>
      </c>
      <c r="C111" s="152"/>
      <c r="D111" s="152"/>
      <c r="E111" s="152"/>
      <c r="F111" s="152"/>
      <c r="G111" s="152"/>
      <c r="H111" s="58"/>
      <c r="I111" s="58"/>
    </row>
    <row r="112" spans="1:9" ht="12.75" customHeight="1" x14ac:dyDescent="0.25">
      <c r="A112" s="21" t="s">
        <v>155</v>
      </c>
      <c r="B112" s="152" t="s">
        <v>156</v>
      </c>
      <c r="C112" s="152"/>
      <c r="D112" s="152"/>
      <c r="E112" s="152"/>
      <c r="F112" s="152"/>
      <c r="G112" s="152"/>
      <c r="H112" s="58"/>
      <c r="I112" s="58"/>
    </row>
    <row r="113" spans="1:9" x14ac:dyDescent="0.25">
      <c r="A113" s="57" t="s">
        <v>157</v>
      </c>
      <c r="B113" s="153" t="s">
        <v>158</v>
      </c>
      <c r="C113" s="153"/>
      <c r="D113" s="153"/>
      <c r="E113" s="153"/>
      <c r="F113" s="153"/>
      <c r="G113" s="153"/>
      <c r="H113" s="24">
        <v>0.05</v>
      </c>
      <c r="I113" s="25">
        <f>SUM($I$123,$I$104,$I$105)*H113/(1-$E$107)</f>
        <v>229.48861743082614</v>
      </c>
    </row>
    <row r="114" spans="1:9" ht="12.75" customHeight="1" x14ac:dyDescent="0.25">
      <c r="A114" s="154" t="s">
        <v>159</v>
      </c>
      <c r="B114" s="154"/>
      <c r="C114" s="154"/>
      <c r="D114" s="154"/>
      <c r="E114" s="154"/>
      <c r="F114" s="154"/>
      <c r="G114" s="154"/>
      <c r="H114" s="154"/>
      <c r="I114" s="27">
        <f>SUM(I104:I113)</f>
        <v>438.63050513621926</v>
      </c>
    </row>
    <row r="115" spans="1:9" ht="12.75" customHeight="1" x14ac:dyDescent="0.25">
      <c r="A115" s="189"/>
      <c r="B115" s="189"/>
      <c r="C115" s="189"/>
      <c r="D115" s="189"/>
      <c r="E115" s="189"/>
      <c r="F115" s="189"/>
      <c r="G115" s="189"/>
      <c r="H115" s="189"/>
      <c r="I115" s="189"/>
    </row>
    <row r="116" spans="1:9" ht="12.75" customHeight="1" x14ac:dyDescent="0.25">
      <c r="A116" s="144" t="s">
        <v>160</v>
      </c>
      <c r="B116" s="144"/>
      <c r="C116" s="144"/>
      <c r="D116" s="144"/>
      <c r="E116" s="144"/>
      <c r="F116" s="144"/>
      <c r="G116" s="144"/>
      <c r="H116" s="144"/>
      <c r="I116" s="144"/>
    </row>
    <row r="117" spans="1:9" ht="12.75" customHeight="1" x14ac:dyDescent="0.25">
      <c r="A117" s="23"/>
      <c r="B117" s="154" t="s">
        <v>161</v>
      </c>
      <c r="C117" s="154"/>
      <c r="D117" s="154"/>
      <c r="E117" s="154"/>
      <c r="F117" s="154"/>
      <c r="G117" s="154"/>
      <c r="H117" s="154"/>
      <c r="I117" s="23" t="s">
        <v>71</v>
      </c>
    </row>
    <row r="118" spans="1:9" ht="12.75" customHeight="1" x14ac:dyDescent="0.25">
      <c r="A118" s="22" t="s">
        <v>45</v>
      </c>
      <c r="B118" s="147" t="s">
        <v>162</v>
      </c>
      <c r="C118" s="147"/>
      <c r="D118" s="147"/>
      <c r="E118" s="147"/>
      <c r="F118" s="147"/>
      <c r="G118" s="147"/>
      <c r="H118" s="147"/>
      <c r="I118" s="25">
        <f>I32</f>
        <v>1858.0119999999999</v>
      </c>
    </row>
    <row r="119" spans="1:9" ht="12.75" customHeight="1" x14ac:dyDescent="0.25">
      <c r="A119" s="22" t="s">
        <v>47</v>
      </c>
      <c r="B119" s="147" t="s">
        <v>163</v>
      </c>
      <c r="C119" s="147"/>
      <c r="D119" s="147"/>
      <c r="E119" s="147"/>
      <c r="F119" s="147"/>
      <c r="G119" s="147"/>
      <c r="H119" s="147"/>
      <c r="I119" s="25">
        <f>I64</f>
        <v>2039.7533612148</v>
      </c>
    </row>
    <row r="120" spans="1:9" ht="12.75" customHeight="1" x14ac:dyDescent="0.25">
      <c r="A120" s="22" t="s">
        <v>50</v>
      </c>
      <c r="B120" s="147" t="s">
        <v>164</v>
      </c>
      <c r="C120" s="147"/>
      <c r="D120" s="147"/>
      <c r="E120" s="147"/>
      <c r="F120" s="147"/>
      <c r="G120" s="147"/>
      <c r="H120" s="147"/>
      <c r="I120" s="25">
        <f>I74</f>
        <v>122.8145932</v>
      </c>
    </row>
    <row r="121" spans="1:9" ht="12.75" customHeight="1" x14ac:dyDescent="0.25">
      <c r="A121" s="22" t="s">
        <v>53</v>
      </c>
      <c r="B121" s="147" t="s">
        <v>165</v>
      </c>
      <c r="C121" s="147"/>
      <c r="D121" s="147"/>
      <c r="E121" s="147"/>
      <c r="F121" s="147"/>
      <c r="G121" s="147"/>
      <c r="H121" s="147"/>
      <c r="I121" s="25">
        <f>I93</f>
        <v>82.421889065503393</v>
      </c>
    </row>
    <row r="122" spans="1:9" ht="12.75" customHeight="1" x14ac:dyDescent="0.25">
      <c r="A122" s="22" t="s">
        <v>87</v>
      </c>
      <c r="B122" s="147" t="s">
        <v>166</v>
      </c>
      <c r="C122" s="147"/>
      <c r="D122" s="147"/>
      <c r="E122" s="147"/>
      <c r="F122" s="147"/>
      <c r="G122" s="147"/>
      <c r="H122" s="147"/>
      <c r="I122" s="25">
        <f>I100</f>
        <v>48.14</v>
      </c>
    </row>
    <row r="123" spans="1:9" ht="12.75" customHeight="1" x14ac:dyDescent="0.25">
      <c r="A123" s="148" t="s">
        <v>167</v>
      </c>
      <c r="B123" s="148"/>
      <c r="C123" s="148"/>
      <c r="D123" s="148"/>
      <c r="E123" s="148"/>
      <c r="F123" s="148"/>
      <c r="G123" s="148"/>
      <c r="H123" s="148"/>
      <c r="I123" s="59">
        <f>SUM(I118:I122)</f>
        <v>4151.1418434803036</v>
      </c>
    </row>
    <row r="124" spans="1:9" ht="12.75" customHeight="1" x14ac:dyDescent="0.25">
      <c r="A124" s="22" t="s">
        <v>89</v>
      </c>
      <c r="B124" s="149" t="s">
        <v>168</v>
      </c>
      <c r="C124" s="149"/>
      <c r="D124" s="149"/>
      <c r="E124" s="149"/>
      <c r="F124" s="149"/>
      <c r="G124" s="149"/>
      <c r="H124" s="149"/>
      <c r="I124" s="25">
        <f>I114</f>
        <v>438.63050513621926</v>
      </c>
    </row>
    <row r="125" spans="1:9" ht="12.75" customHeight="1" x14ac:dyDescent="0.25">
      <c r="A125" s="148" t="s">
        <v>169</v>
      </c>
      <c r="B125" s="148"/>
      <c r="C125" s="148"/>
      <c r="D125" s="148"/>
      <c r="E125" s="148"/>
      <c r="F125" s="148"/>
      <c r="G125" s="148"/>
      <c r="H125" s="148"/>
      <c r="I125" s="60">
        <f>ROUND(SUM(I123:I124),2)</f>
        <v>4589.7700000000004</v>
      </c>
    </row>
    <row r="126" spans="1:9" ht="12.75" customHeight="1" x14ac:dyDescent="0.25">
      <c r="A126" s="189"/>
      <c r="B126" s="189"/>
      <c r="C126" s="189"/>
      <c r="D126" s="189"/>
      <c r="E126" s="189"/>
      <c r="F126" s="189"/>
      <c r="G126" s="189"/>
      <c r="H126" s="189"/>
      <c r="I126" s="189"/>
    </row>
    <row r="127" spans="1:9" ht="12.75" customHeight="1" x14ac:dyDescent="0.25">
      <c r="A127" s="144" t="s">
        <v>170</v>
      </c>
      <c r="B127" s="144"/>
      <c r="C127" s="144"/>
      <c r="D127" s="144"/>
      <c r="E127" s="144"/>
      <c r="F127" s="144"/>
      <c r="G127" s="144"/>
      <c r="H127" s="144"/>
      <c r="I127" s="144"/>
    </row>
    <row r="128" spans="1:9" ht="24" x14ac:dyDescent="0.25">
      <c r="A128" s="150" t="s">
        <v>171</v>
      </c>
      <c r="B128" s="150"/>
      <c r="C128" s="61" t="s">
        <v>172</v>
      </c>
      <c r="D128" s="151" t="s">
        <v>173</v>
      </c>
      <c r="E128" s="151"/>
      <c r="F128" s="151" t="s">
        <v>174</v>
      </c>
      <c r="G128" s="151"/>
      <c r="H128" s="62" t="s">
        <v>175</v>
      </c>
      <c r="I128" s="63" t="s">
        <v>176</v>
      </c>
    </row>
    <row r="129" spans="1:9" ht="12.75" customHeight="1" x14ac:dyDescent="0.25">
      <c r="A129" s="20" t="s">
        <v>45</v>
      </c>
      <c r="B129" s="64" t="str">
        <f>A8</f>
        <v>SERVENTE DE LIMPEZA - ÁREA INTERNA</v>
      </c>
      <c r="C129" s="65">
        <f>I125</f>
        <v>4589.7700000000004</v>
      </c>
      <c r="D129" s="142">
        <v>1</v>
      </c>
      <c r="E129" s="142"/>
      <c r="F129" s="143">
        <f>(C129*D129)</f>
        <v>4589.7700000000004</v>
      </c>
      <c r="G129" s="143"/>
      <c r="H129" s="20">
        <f>H19</f>
        <v>24</v>
      </c>
      <c r="I129" s="66">
        <f>F129*H129</f>
        <v>110154.48000000001</v>
      </c>
    </row>
    <row r="130" spans="1:9" ht="12.75" customHeight="1" x14ac:dyDescent="0.25">
      <c r="A130" s="189"/>
      <c r="B130" s="189"/>
      <c r="C130" s="189"/>
      <c r="D130" s="189"/>
      <c r="E130" s="189"/>
      <c r="F130" s="189"/>
      <c r="G130" s="189"/>
      <c r="H130" s="189"/>
      <c r="I130" s="189"/>
    </row>
    <row r="131" spans="1:9" ht="12.75" customHeight="1" x14ac:dyDescent="0.25">
      <c r="A131" s="144" t="s">
        <v>177</v>
      </c>
      <c r="B131" s="144"/>
      <c r="C131" s="144"/>
      <c r="D131" s="144"/>
      <c r="E131" s="144"/>
      <c r="F131" s="144"/>
      <c r="G131" s="144"/>
      <c r="H131" s="144"/>
      <c r="I131" s="144"/>
    </row>
    <row r="132" spans="1:9" ht="12.75" customHeight="1" x14ac:dyDescent="0.25">
      <c r="A132" s="20"/>
      <c r="B132" s="145" t="s">
        <v>178</v>
      </c>
      <c r="C132" s="145"/>
      <c r="D132" s="145"/>
      <c r="E132" s="145"/>
      <c r="F132" s="145"/>
      <c r="G132" s="145"/>
      <c r="H132" s="145"/>
      <c r="I132" s="67" t="s">
        <v>71</v>
      </c>
    </row>
    <row r="133" spans="1:9" ht="12.75" customHeight="1" x14ac:dyDescent="0.25">
      <c r="A133" s="20" t="s">
        <v>45</v>
      </c>
      <c r="B133" s="142" t="s">
        <v>179</v>
      </c>
      <c r="C133" s="142"/>
      <c r="D133" s="142"/>
      <c r="E133" s="142"/>
      <c r="F133" s="142"/>
      <c r="G133" s="142"/>
      <c r="H133" s="142"/>
      <c r="I133" s="68">
        <f>I125</f>
        <v>4589.7700000000004</v>
      </c>
    </row>
    <row r="134" spans="1:9" ht="12.75" customHeight="1" x14ac:dyDescent="0.25">
      <c r="A134" s="20" t="s">
        <v>47</v>
      </c>
      <c r="B134" s="142" t="s">
        <v>180</v>
      </c>
      <c r="C134" s="142"/>
      <c r="D134" s="142"/>
      <c r="E134" s="142"/>
      <c r="F134" s="142"/>
      <c r="G134" s="142"/>
      <c r="H134" s="142"/>
      <c r="I134" s="68">
        <f>(H19*I133)</f>
        <v>110154.48000000001</v>
      </c>
    </row>
    <row r="135" spans="1:9" ht="12.75" customHeight="1" x14ac:dyDescent="0.25">
      <c r="A135" s="20" t="s">
        <v>50</v>
      </c>
      <c r="B135" s="146" t="s">
        <v>181</v>
      </c>
      <c r="C135" s="146"/>
      <c r="D135" s="146"/>
      <c r="E135" s="146"/>
      <c r="F135" s="146"/>
      <c r="G135" s="146"/>
      <c r="H135" s="146"/>
      <c r="I135" s="69">
        <f>(I134*12)</f>
        <v>1321853.7600000002</v>
      </c>
    </row>
  </sheetData>
  <mergeCells count="156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A27:I27"/>
    <mergeCell ref="A28:I28"/>
    <mergeCell ref="B29:G29"/>
    <mergeCell ref="B30:G30"/>
    <mergeCell ref="B31:G31"/>
    <mergeCell ref="A32:H32"/>
    <mergeCell ref="A33:I33"/>
    <mergeCell ref="A34:I34"/>
    <mergeCell ref="B35:G35"/>
    <mergeCell ref="B36:G36"/>
    <mergeCell ref="B37:G37"/>
    <mergeCell ref="B38:G38"/>
    <mergeCell ref="A39:I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A50:I50"/>
    <mergeCell ref="B51:G51"/>
    <mergeCell ref="B52:G52"/>
    <mergeCell ref="B53:G53"/>
    <mergeCell ref="B54:G54"/>
    <mergeCell ref="B55:G55"/>
    <mergeCell ref="B56:G56"/>
    <mergeCell ref="B57:G57"/>
    <mergeCell ref="B58:G58"/>
    <mergeCell ref="A59:I59"/>
    <mergeCell ref="A60:I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B84:G84"/>
    <mergeCell ref="A85:I85"/>
    <mergeCell ref="B86:G86"/>
    <mergeCell ref="B87:G87"/>
    <mergeCell ref="B88:G88"/>
    <mergeCell ref="A89:I89"/>
    <mergeCell ref="A90:I90"/>
    <mergeCell ref="B91:H91"/>
    <mergeCell ref="B92:H92"/>
    <mergeCell ref="A93:H93"/>
    <mergeCell ref="A94:I94"/>
    <mergeCell ref="A95:I95"/>
    <mergeCell ref="B96:H96"/>
    <mergeCell ref="B97:H97"/>
    <mergeCell ref="B98:H98"/>
    <mergeCell ref="B99:H99"/>
    <mergeCell ref="A100:H100"/>
    <mergeCell ref="A101:I101"/>
    <mergeCell ref="A102:I102"/>
    <mergeCell ref="B103:G103"/>
    <mergeCell ref="B104:G104"/>
    <mergeCell ref="B105:G105"/>
    <mergeCell ref="B106:D106"/>
    <mergeCell ref="E106:H106"/>
    <mergeCell ref="B107:D107"/>
    <mergeCell ref="E107:F107"/>
    <mergeCell ref="G107:H107"/>
    <mergeCell ref="B108:I108"/>
    <mergeCell ref="B109:G109"/>
    <mergeCell ref="B110:G110"/>
    <mergeCell ref="B111:G111"/>
    <mergeCell ref="B112:G112"/>
    <mergeCell ref="B113:G113"/>
    <mergeCell ref="A114:H114"/>
    <mergeCell ref="A115:I115"/>
    <mergeCell ref="A116:I116"/>
    <mergeCell ref="B117:H117"/>
    <mergeCell ref="B118:H118"/>
    <mergeCell ref="B119:H119"/>
    <mergeCell ref="D129:E129"/>
    <mergeCell ref="F129:G129"/>
    <mergeCell ref="A130:I130"/>
    <mergeCell ref="A131:I131"/>
    <mergeCell ref="B132:H132"/>
    <mergeCell ref="B133:H133"/>
    <mergeCell ref="B134:H134"/>
    <mergeCell ref="B135:H135"/>
    <mergeCell ref="B120:H120"/>
    <mergeCell ref="B121:H121"/>
    <mergeCell ref="B122:H122"/>
    <mergeCell ref="A123:H123"/>
    <mergeCell ref="B124:H124"/>
    <mergeCell ref="A125:H125"/>
    <mergeCell ref="A126:I126"/>
    <mergeCell ref="A127:I127"/>
    <mergeCell ref="A128:B128"/>
    <mergeCell ref="D128:E128"/>
    <mergeCell ref="F128:G128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MJ135"/>
  <sheetViews>
    <sheetView topLeftCell="A64" zoomScaleNormal="100" workbookViewId="0">
      <selection activeCell="A101" sqref="A101:I101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185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6.25" customHeight="1" x14ac:dyDescent="0.25">
      <c r="A15" s="21" t="s">
        <v>50</v>
      </c>
      <c r="B15" s="182" t="s">
        <v>51</v>
      </c>
      <c r="C15" s="182"/>
      <c r="D15" s="182"/>
      <c r="E15" s="184" t="str">
        <f>'COOD TERC'!E15:I15</f>
        <v>CCT Nº CE000508/2023 - SEEACONCE x SEACEC e 1º Termo Aditivo Nº CE000127/2024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14</v>
      </c>
      <c r="I19" s="176"/>
    </row>
    <row r="20" spans="1:9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f>'SERV INT'!H23:I23</f>
        <v>1429.24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SERVENTE DE LIMPEZA - ÁREA EXTERNA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72" t="str">
        <f>'SERV INT'!H26:I26</f>
        <v>5143-20</v>
      </c>
      <c r="I26" s="172"/>
    </row>
    <row r="27" spans="1:9" ht="12.75" customHeight="1" x14ac:dyDescent="0.25">
      <c r="A27" s="189"/>
      <c r="B27" s="189"/>
      <c r="C27" s="189"/>
      <c r="D27" s="189"/>
      <c r="E27" s="189"/>
      <c r="F27" s="189"/>
      <c r="G27" s="189"/>
      <c r="H27" s="189"/>
      <c r="I27" s="189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1429.24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428.77199999999999</v>
      </c>
    </row>
    <row r="32" spans="1:9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1858.0119999999999</v>
      </c>
    </row>
    <row r="33" spans="1:9" x14ac:dyDescent="0.25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154.7723996</v>
      </c>
    </row>
    <row r="37" spans="1:9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224.81945199999998</v>
      </c>
    </row>
    <row r="38" spans="1:9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379.59185159999998</v>
      </c>
    </row>
    <row r="39" spans="1:9" ht="12.7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447.52077032</v>
      </c>
    </row>
    <row r="42" spans="1:9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55.94009629</v>
      </c>
    </row>
    <row r="43" spans="1:9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f>'COOD TERC'!H43</f>
        <v>1.4999999999999999E-2</v>
      </c>
      <c r="I43" s="25">
        <f t="shared" si="0"/>
        <v>33.564057773999998</v>
      </c>
    </row>
    <row r="44" spans="1:9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33.564057773999998</v>
      </c>
    </row>
    <row r="45" spans="1:9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22.376038515999998</v>
      </c>
    </row>
    <row r="46" spans="1:9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13.4256231096</v>
      </c>
    </row>
    <row r="47" spans="1:9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4.4752077031999997</v>
      </c>
    </row>
    <row r="48" spans="1:9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179.00830812799998</v>
      </c>
    </row>
    <row r="49" spans="1:9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789.87415961479996</v>
      </c>
    </row>
    <row r="50" spans="1:9" ht="12.75" customHeight="1" x14ac:dyDescent="0.25">
      <c r="A50" s="189"/>
      <c r="B50" s="189"/>
      <c r="C50" s="189"/>
      <c r="D50" s="189"/>
      <c r="E50" s="189"/>
      <c r="F50" s="189"/>
      <c r="G50" s="189"/>
      <c r="H50" s="189"/>
      <c r="I50" s="189"/>
    </row>
    <row r="51" spans="1:9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399</v>
      </c>
      <c r="C52" s="170"/>
      <c r="D52" s="170"/>
      <c r="E52" s="170"/>
      <c r="F52" s="170"/>
      <c r="G52" s="170"/>
      <c r="H52" s="122">
        <f>'COOD TERC'!H52</f>
        <v>4.5</v>
      </c>
      <c r="I52" s="36">
        <f>(26*2*H52)-(I30*6%)</f>
        <v>148.2456</v>
      </c>
    </row>
    <row r="53" spans="1:9" x14ac:dyDescent="0.25">
      <c r="A53" s="19" t="s">
        <v>47</v>
      </c>
      <c r="B53" s="170" t="s">
        <v>99</v>
      </c>
      <c r="C53" s="170"/>
      <c r="D53" s="170"/>
      <c r="E53" s="170"/>
      <c r="F53" s="170"/>
      <c r="G53" s="170"/>
      <c r="H53" s="122">
        <f>'COOD TERC'!H53</f>
        <v>26</v>
      </c>
      <c r="I53" s="38">
        <f>(22*H53)*0.99</f>
        <v>566.28</v>
      </c>
    </row>
    <row r="54" spans="1:9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f>'COOD TERC'!H54</f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f>'COOD TERC'!H55</f>
        <v>2.5</v>
      </c>
      <c r="I55" s="36">
        <f>H55</f>
        <v>2.5</v>
      </c>
    </row>
    <row r="56" spans="1:9" s="37" customFormat="1" x14ac:dyDescent="0.25">
      <c r="A56" s="19" t="s">
        <v>87</v>
      </c>
      <c r="B56" s="170" t="s">
        <v>102</v>
      </c>
      <c r="C56" s="170"/>
      <c r="D56" s="170"/>
      <c r="E56" s="170"/>
      <c r="F56" s="170"/>
      <c r="G56" s="170"/>
      <c r="H56" s="122">
        <f>'COOD TERC'!H56</f>
        <v>246.47</v>
      </c>
      <c r="I56" s="38">
        <f>(H56*6*0.05)/12</f>
        <v>6.1617500000000005</v>
      </c>
    </row>
    <row r="57" spans="1:9" s="37" customFormat="1" ht="12.75" customHeight="1" x14ac:dyDescent="0.25">
      <c r="A57" s="19" t="s">
        <v>89</v>
      </c>
      <c r="B57" s="170" t="s">
        <v>103</v>
      </c>
      <c r="C57" s="170"/>
      <c r="D57" s="170"/>
      <c r="E57" s="170"/>
      <c r="F57" s="170"/>
      <c r="G57" s="170"/>
      <c r="H57" s="122">
        <f>'COOD TERC'!H57</f>
        <v>100</v>
      </c>
      <c r="I57" s="38">
        <f>H57</f>
        <v>100</v>
      </c>
    </row>
    <row r="58" spans="1:9" ht="12.75" customHeight="1" x14ac:dyDescent="0.25">
      <c r="A58" s="33"/>
      <c r="B58" s="154" t="s">
        <v>104</v>
      </c>
      <c r="C58" s="154"/>
      <c r="D58" s="154"/>
      <c r="E58" s="154"/>
      <c r="F58" s="154"/>
      <c r="G58" s="154"/>
      <c r="H58" s="33"/>
      <c r="I58" s="40">
        <f>SUM(I52:I57)</f>
        <v>870.28734999999995</v>
      </c>
    </row>
    <row r="59" spans="1:9" ht="12" customHeight="1" x14ac:dyDescent="0.25">
      <c r="A59" s="189"/>
      <c r="B59" s="189"/>
      <c r="C59" s="189"/>
      <c r="D59" s="189"/>
      <c r="E59" s="189"/>
      <c r="F59" s="189"/>
      <c r="G59" s="189"/>
      <c r="H59" s="189"/>
      <c r="I59" s="189"/>
    </row>
    <row r="60" spans="1:9" ht="12.75" customHeight="1" x14ac:dyDescent="0.25">
      <c r="A60" s="154" t="s">
        <v>105</v>
      </c>
      <c r="B60" s="154"/>
      <c r="C60" s="154"/>
      <c r="D60" s="154"/>
      <c r="E60" s="154"/>
      <c r="F60" s="154"/>
      <c r="G60" s="154"/>
      <c r="H60" s="154"/>
      <c r="I60" s="154"/>
    </row>
    <row r="61" spans="1:9" ht="12.75" customHeight="1" x14ac:dyDescent="0.25">
      <c r="A61" s="41" t="s">
        <v>76</v>
      </c>
      <c r="B61" s="164" t="s">
        <v>106</v>
      </c>
      <c r="C61" s="164"/>
      <c r="D61" s="164"/>
      <c r="E61" s="164"/>
      <c r="F61" s="164"/>
      <c r="G61" s="164"/>
      <c r="H61" s="164"/>
      <c r="I61" s="25">
        <f>I38</f>
        <v>379.59185159999998</v>
      </c>
    </row>
    <row r="62" spans="1:9" ht="12.75" customHeight="1" x14ac:dyDescent="0.25">
      <c r="A62" s="41" t="s">
        <v>81</v>
      </c>
      <c r="B62" s="164" t="s">
        <v>107</v>
      </c>
      <c r="C62" s="164"/>
      <c r="D62" s="164"/>
      <c r="E62" s="164"/>
      <c r="F62" s="164"/>
      <c r="G62" s="164"/>
      <c r="H62" s="164"/>
      <c r="I62" s="25">
        <f>I49</f>
        <v>789.87415961479996</v>
      </c>
    </row>
    <row r="63" spans="1:9" ht="12.75" customHeight="1" x14ac:dyDescent="0.25">
      <c r="A63" s="41" t="s">
        <v>96</v>
      </c>
      <c r="B63" s="164" t="s">
        <v>108</v>
      </c>
      <c r="C63" s="164"/>
      <c r="D63" s="164"/>
      <c r="E63" s="164"/>
      <c r="F63" s="164"/>
      <c r="G63" s="164"/>
      <c r="H63" s="164"/>
      <c r="I63" s="25">
        <f>I58</f>
        <v>870.28734999999995</v>
      </c>
    </row>
    <row r="64" spans="1:9" ht="12.75" customHeight="1" x14ac:dyDescent="0.25">
      <c r="A64" s="161" t="s">
        <v>109</v>
      </c>
      <c r="B64" s="161"/>
      <c r="C64" s="161"/>
      <c r="D64" s="161"/>
      <c r="E64" s="161"/>
      <c r="F64" s="161"/>
      <c r="G64" s="161"/>
      <c r="H64" s="161"/>
      <c r="I64" s="27">
        <f>SUM(I61:I63)</f>
        <v>2039.7533612148</v>
      </c>
    </row>
    <row r="65" spans="1:9" x14ac:dyDescent="0.25">
      <c r="A65" s="189"/>
      <c r="B65" s="189"/>
      <c r="C65" s="189"/>
      <c r="D65" s="189"/>
      <c r="E65" s="189"/>
      <c r="F65" s="189"/>
      <c r="G65" s="189"/>
      <c r="H65" s="189"/>
      <c r="I65" s="189"/>
    </row>
    <row r="66" spans="1:9" ht="12.75" customHeight="1" x14ac:dyDescent="0.25">
      <c r="A66" s="144" t="s">
        <v>110</v>
      </c>
      <c r="B66" s="144"/>
      <c r="C66" s="144"/>
      <c r="D66" s="144"/>
      <c r="E66" s="144"/>
      <c r="F66" s="144"/>
      <c r="G66" s="144"/>
      <c r="H66" s="144"/>
      <c r="I66" s="144"/>
    </row>
    <row r="67" spans="1:9" ht="12.75" customHeight="1" x14ac:dyDescent="0.25">
      <c r="A67" s="42" t="s">
        <v>111</v>
      </c>
      <c r="B67" s="166" t="s">
        <v>112</v>
      </c>
      <c r="C67" s="166"/>
      <c r="D67" s="166"/>
      <c r="E67" s="166"/>
      <c r="F67" s="166"/>
      <c r="G67" s="166"/>
      <c r="H67" s="23" t="s">
        <v>70</v>
      </c>
      <c r="I67" s="23" t="s">
        <v>71</v>
      </c>
    </row>
    <row r="68" spans="1:9" s="37" customFormat="1" x14ac:dyDescent="0.25">
      <c r="A68" s="19" t="s">
        <v>45</v>
      </c>
      <c r="B68" s="153" t="s">
        <v>113</v>
      </c>
      <c r="C68" s="153"/>
      <c r="D68" s="153"/>
      <c r="E68" s="153"/>
      <c r="F68" s="153"/>
      <c r="G68" s="153"/>
      <c r="H68" s="43">
        <v>4.1999999999999997E-3</v>
      </c>
      <c r="I68" s="38">
        <f t="shared" ref="I68:I73" si="1">$I$32*H68</f>
        <v>7.8036503999999995</v>
      </c>
    </row>
    <row r="69" spans="1:9" x14ac:dyDescent="0.25">
      <c r="A69" s="19" t="s">
        <v>47</v>
      </c>
      <c r="B69" s="153" t="s">
        <v>114</v>
      </c>
      <c r="C69" s="153"/>
      <c r="D69" s="153"/>
      <c r="E69" s="153"/>
      <c r="F69" s="153"/>
      <c r="G69" s="153"/>
      <c r="H69" s="44">
        <v>2.9999999999999997E-4</v>
      </c>
      <c r="I69" s="38">
        <f t="shared" si="1"/>
        <v>0.55740359999999989</v>
      </c>
    </row>
    <row r="70" spans="1:9" s="45" customFormat="1" x14ac:dyDescent="0.25">
      <c r="A70" s="19" t="s">
        <v>50</v>
      </c>
      <c r="B70" s="153" t="s">
        <v>115</v>
      </c>
      <c r="C70" s="153"/>
      <c r="D70" s="153"/>
      <c r="E70" s="153"/>
      <c r="F70" s="153"/>
      <c r="G70" s="153"/>
      <c r="H70" s="44">
        <v>3.44E-2</v>
      </c>
      <c r="I70" s="38">
        <f t="shared" si="1"/>
        <v>63.915612799999998</v>
      </c>
    </row>
    <row r="71" spans="1:9" s="37" customFormat="1" x14ac:dyDescent="0.25">
      <c r="A71" s="19" t="s">
        <v>53</v>
      </c>
      <c r="B71" s="153" t="s">
        <v>116</v>
      </c>
      <c r="C71" s="153"/>
      <c r="D71" s="153"/>
      <c r="E71" s="153"/>
      <c r="F71" s="153"/>
      <c r="G71" s="153"/>
      <c r="H71" s="43">
        <v>1.9400000000000001E-2</v>
      </c>
      <c r="I71" s="38">
        <f t="shared" si="1"/>
        <v>36.0454328</v>
      </c>
    </row>
    <row r="72" spans="1:9" s="45" customFormat="1" x14ac:dyDescent="0.25">
      <c r="A72" s="19" t="s">
        <v>87</v>
      </c>
      <c r="B72" s="153" t="s">
        <v>117</v>
      </c>
      <c r="C72" s="153"/>
      <c r="D72" s="153"/>
      <c r="E72" s="153"/>
      <c r="F72" s="153"/>
      <c r="G72" s="153"/>
      <c r="H72" s="43">
        <v>7.1999999999999998E-3</v>
      </c>
      <c r="I72" s="38">
        <f t="shared" si="1"/>
        <v>13.3776864</v>
      </c>
    </row>
    <row r="73" spans="1:9" s="45" customFormat="1" x14ac:dyDescent="0.25">
      <c r="A73" s="19" t="s">
        <v>89</v>
      </c>
      <c r="B73" s="153" t="s">
        <v>118</v>
      </c>
      <c r="C73" s="153"/>
      <c r="D73" s="153"/>
      <c r="E73" s="153"/>
      <c r="F73" s="153"/>
      <c r="G73" s="153"/>
      <c r="H73" s="44">
        <v>5.9999999999999995E-4</v>
      </c>
      <c r="I73" s="38">
        <f t="shared" si="1"/>
        <v>1.1148071999999998</v>
      </c>
    </row>
    <row r="74" spans="1:9" s="45" customFormat="1" ht="12.75" customHeight="1" x14ac:dyDescent="0.25">
      <c r="A74" s="167" t="s">
        <v>119</v>
      </c>
      <c r="B74" s="167"/>
      <c r="C74" s="167"/>
      <c r="D74" s="167"/>
      <c r="E74" s="167"/>
      <c r="F74" s="167"/>
      <c r="G74" s="167"/>
      <c r="H74" s="46">
        <f>SUM(H68:H73)</f>
        <v>6.6100000000000006E-2</v>
      </c>
      <c r="I74" s="47">
        <f>SUM(I68:I73)</f>
        <v>122.8145932</v>
      </c>
    </row>
    <row r="75" spans="1:9" s="45" customFormat="1" x14ac:dyDescent="0.25">
      <c r="A75" s="189"/>
      <c r="B75" s="189"/>
      <c r="C75" s="189"/>
      <c r="D75" s="189"/>
      <c r="E75" s="189"/>
      <c r="F75" s="189"/>
      <c r="G75" s="189"/>
      <c r="H75" s="189"/>
      <c r="I75" s="189"/>
    </row>
    <row r="76" spans="1:9" s="45" customFormat="1" ht="12.75" customHeight="1" x14ac:dyDescent="0.25">
      <c r="A76" s="144" t="s">
        <v>120</v>
      </c>
      <c r="B76" s="144"/>
      <c r="C76" s="144"/>
      <c r="D76" s="144"/>
      <c r="E76" s="144"/>
      <c r="F76" s="144"/>
      <c r="G76" s="144"/>
      <c r="H76" s="144"/>
      <c r="I76" s="144"/>
    </row>
    <row r="77" spans="1:9" s="45" customFormat="1" ht="12.75" customHeight="1" x14ac:dyDescent="0.25">
      <c r="A77" s="42" t="s">
        <v>121</v>
      </c>
      <c r="B77" s="168" t="s">
        <v>122</v>
      </c>
      <c r="C77" s="168"/>
      <c r="D77" s="168"/>
      <c r="E77" s="168"/>
      <c r="F77" s="168"/>
      <c r="G77" s="168"/>
      <c r="H77" s="42" t="s">
        <v>70</v>
      </c>
      <c r="I77" s="42" t="s">
        <v>71</v>
      </c>
    </row>
    <row r="78" spans="1:9" s="45" customFormat="1" ht="12.75" customHeight="1" x14ac:dyDescent="0.25">
      <c r="A78" s="19" t="s">
        <v>45</v>
      </c>
      <c r="B78" s="169" t="s">
        <v>400</v>
      </c>
      <c r="C78" s="169"/>
      <c r="D78" s="169"/>
      <c r="E78" s="169"/>
      <c r="F78" s="169"/>
      <c r="G78" s="169"/>
      <c r="H78" s="48">
        <v>0</v>
      </c>
      <c r="I78" s="38">
        <v>0</v>
      </c>
    </row>
    <row r="79" spans="1:9" s="45" customFormat="1" ht="13.9" customHeight="1" x14ac:dyDescent="0.25">
      <c r="A79" s="19" t="s">
        <v>47</v>
      </c>
      <c r="B79" s="165" t="s">
        <v>123</v>
      </c>
      <c r="C79" s="165"/>
      <c r="D79" s="165"/>
      <c r="E79" s="165"/>
      <c r="F79" s="165"/>
      <c r="G79" s="165"/>
      <c r="H79" s="44">
        <v>2.8E-3</v>
      </c>
      <c r="I79" s="38">
        <f t="shared" ref="I79:I83" si="2">SUM($I$32,$I$64,$I$74)*H79</f>
        <v>11.257623872361439</v>
      </c>
    </row>
    <row r="80" spans="1:9" s="45" customFormat="1" x14ac:dyDescent="0.25">
      <c r="A80" s="19" t="s">
        <v>50</v>
      </c>
      <c r="B80" s="159" t="s">
        <v>124</v>
      </c>
      <c r="C80" s="159"/>
      <c r="D80" s="159"/>
      <c r="E80" s="159"/>
      <c r="F80" s="159"/>
      <c r="G80" s="159"/>
      <c r="H80" s="44">
        <v>2.0000000000000001E-4</v>
      </c>
      <c r="I80" s="38">
        <f t="shared" si="2"/>
        <v>0.80411599088296004</v>
      </c>
    </row>
    <row r="81" spans="1:9" s="45" customFormat="1" ht="13.9" customHeight="1" x14ac:dyDescent="0.25">
      <c r="A81" s="19" t="s">
        <v>53</v>
      </c>
      <c r="B81" s="165" t="s">
        <v>125</v>
      </c>
      <c r="C81" s="165"/>
      <c r="D81" s="165"/>
      <c r="E81" s="165"/>
      <c r="F81" s="165"/>
      <c r="G81" s="165"/>
      <c r="H81" s="44">
        <v>6.9999999999999999E-4</v>
      </c>
      <c r="I81" s="38">
        <f t="shared" si="2"/>
        <v>2.8144059680903597</v>
      </c>
    </row>
    <row r="82" spans="1:9" s="45" customFormat="1" x14ac:dyDescent="0.25">
      <c r="A82" s="19" t="s">
        <v>87</v>
      </c>
      <c r="B82" s="159" t="s">
        <v>126</v>
      </c>
      <c r="C82" s="159"/>
      <c r="D82" s="159"/>
      <c r="E82" s="159"/>
      <c r="F82" s="159"/>
      <c r="G82" s="159"/>
      <c r="H82" s="44">
        <v>2.8999999999999998E-3</v>
      </c>
      <c r="I82" s="38">
        <f t="shared" si="2"/>
        <v>11.659681867802918</v>
      </c>
    </row>
    <row r="83" spans="1:9" s="45" customFormat="1" ht="13.9" customHeight="1" x14ac:dyDescent="0.25">
      <c r="A83" s="19" t="s">
        <v>89</v>
      </c>
      <c r="B83" s="165" t="s">
        <v>127</v>
      </c>
      <c r="C83" s="165"/>
      <c r="D83" s="165"/>
      <c r="E83" s="165"/>
      <c r="F83" s="165"/>
      <c r="G83" s="165"/>
      <c r="H83" s="44">
        <v>1.3899999999999999E-2</v>
      </c>
      <c r="I83" s="38">
        <f t="shared" si="2"/>
        <v>55.886061366365716</v>
      </c>
    </row>
    <row r="84" spans="1:9" ht="12.75" customHeight="1" x14ac:dyDescent="0.25">
      <c r="A84" s="33"/>
      <c r="B84" s="161" t="s">
        <v>128</v>
      </c>
      <c r="C84" s="161"/>
      <c r="D84" s="161"/>
      <c r="E84" s="161"/>
      <c r="F84" s="161"/>
      <c r="G84" s="161"/>
      <c r="H84" s="49">
        <f>SUM(H78:H83)</f>
        <v>2.0499999999999997E-2</v>
      </c>
      <c r="I84" s="27">
        <f>SUM(I78:I83)</f>
        <v>82.421889065503393</v>
      </c>
    </row>
    <row r="85" spans="1:9" ht="12.75" customHeight="1" x14ac:dyDescent="0.25">
      <c r="A85" s="189"/>
      <c r="B85" s="189"/>
      <c r="C85" s="189"/>
      <c r="D85" s="189"/>
      <c r="E85" s="189"/>
      <c r="F85" s="189"/>
      <c r="G85" s="189"/>
      <c r="H85" s="189"/>
      <c r="I85" s="189"/>
    </row>
    <row r="86" spans="1:9" ht="12.75" customHeight="1" x14ac:dyDescent="0.25">
      <c r="A86" s="23" t="s">
        <v>129</v>
      </c>
      <c r="B86" s="166" t="s">
        <v>130</v>
      </c>
      <c r="C86" s="166"/>
      <c r="D86" s="166"/>
      <c r="E86" s="166"/>
      <c r="F86" s="166"/>
      <c r="G86" s="166"/>
      <c r="H86" s="23" t="s">
        <v>98</v>
      </c>
      <c r="I86" s="23" t="s">
        <v>71</v>
      </c>
    </row>
    <row r="87" spans="1:9" ht="12.75" customHeight="1" x14ac:dyDescent="0.25">
      <c r="A87" s="21" t="s">
        <v>45</v>
      </c>
      <c r="B87" s="163" t="s">
        <v>131</v>
      </c>
      <c r="C87" s="163"/>
      <c r="D87" s="163"/>
      <c r="E87" s="163"/>
      <c r="F87" s="163"/>
      <c r="G87" s="163"/>
      <c r="H87" s="50"/>
      <c r="I87" s="51">
        <v>0</v>
      </c>
    </row>
    <row r="88" spans="1:9" ht="12.75" customHeight="1" x14ac:dyDescent="0.25">
      <c r="A88" s="33"/>
      <c r="B88" s="161" t="s">
        <v>132</v>
      </c>
      <c r="C88" s="161"/>
      <c r="D88" s="161"/>
      <c r="E88" s="161"/>
      <c r="F88" s="161"/>
      <c r="G88" s="161"/>
      <c r="H88" s="52"/>
      <c r="I88" s="27">
        <f>SUM(I87)</f>
        <v>0</v>
      </c>
    </row>
    <row r="89" spans="1:9" ht="12.75" customHeight="1" x14ac:dyDescent="0.25">
      <c r="A89" s="189"/>
      <c r="B89" s="189"/>
      <c r="C89" s="189"/>
      <c r="D89" s="189"/>
      <c r="E89" s="189"/>
      <c r="F89" s="189"/>
      <c r="G89" s="189"/>
      <c r="H89" s="189"/>
      <c r="I89" s="189"/>
    </row>
    <row r="90" spans="1:9" ht="12.75" customHeight="1" x14ac:dyDescent="0.25">
      <c r="A90" s="162" t="s">
        <v>133</v>
      </c>
      <c r="B90" s="162"/>
      <c r="C90" s="162"/>
      <c r="D90" s="162"/>
      <c r="E90" s="162"/>
      <c r="F90" s="162"/>
      <c r="G90" s="162"/>
      <c r="H90" s="162"/>
      <c r="I90" s="162"/>
    </row>
    <row r="91" spans="1:9" ht="12.75" customHeight="1" x14ac:dyDescent="0.25">
      <c r="A91" s="41" t="s">
        <v>121</v>
      </c>
      <c r="B91" s="163" t="s">
        <v>123</v>
      </c>
      <c r="C91" s="163"/>
      <c r="D91" s="163"/>
      <c r="E91" s="163"/>
      <c r="F91" s="163"/>
      <c r="G91" s="163"/>
      <c r="H91" s="163"/>
      <c r="I91" s="25">
        <f>I84</f>
        <v>82.421889065503393</v>
      </c>
    </row>
    <row r="92" spans="1:9" ht="12.75" customHeight="1" x14ac:dyDescent="0.25">
      <c r="A92" s="41" t="s">
        <v>129</v>
      </c>
      <c r="B92" s="164" t="s">
        <v>131</v>
      </c>
      <c r="C92" s="164"/>
      <c r="D92" s="164"/>
      <c r="E92" s="164"/>
      <c r="F92" s="164"/>
      <c r="G92" s="164"/>
      <c r="H92" s="164"/>
      <c r="I92" s="25">
        <f>I88</f>
        <v>0</v>
      </c>
    </row>
    <row r="93" spans="1:9" ht="12.75" customHeight="1" x14ac:dyDescent="0.25">
      <c r="A93" s="161" t="s">
        <v>134</v>
      </c>
      <c r="B93" s="161"/>
      <c r="C93" s="161"/>
      <c r="D93" s="161"/>
      <c r="E93" s="161"/>
      <c r="F93" s="161"/>
      <c r="G93" s="161"/>
      <c r="H93" s="161"/>
      <c r="I93" s="27">
        <f>SUM(I91:I92)</f>
        <v>82.421889065503393</v>
      </c>
    </row>
    <row r="94" spans="1:9" ht="12.75" customHeight="1" x14ac:dyDescent="0.25">
      <c r="A94" s="189"/>
      <c r="B94" s="189"/>
      <c r="C94" s="189"/>
      <c r="D94" s="189"/>
      <c r="E94" s="189"/>
      <c r="F94" s="189"/>
      <c r="G94" s="189"/>
      <c r="H94" s="189"/>
      <c r="I94" s="189"/>
    </row>
    <row r="95" spans="1:9" ht="12.75" customHeight="1" x14ac:dyDescent="0.25">
      <c r="A95" s="144" t="s">
        <v>135</v>
      </c>
      <c r="B95" s="144"/>
      <c r="C95" s="144"/>
      <c r="D95" s="144"/>
      <c r="E95" s="144"/>
      <c r="F95" s="144"/>
      <c r="G95" s="144"/>
      <c r="H95" s="144"/>
      <c r="I95" s="144"/>
    </row>
    <row r="96" spans="1:9" ht="12.75" customHeight="1" x14ac:dyDescent="0.25">
      <c r="A96" s="23">
        <v>5</v>
      </c>
      <c r="B96" s="154" t="s">
        <v>136</v>
      </c>
      <c r="C96" s="154"/>
      <c r="D96" s="154"/>
      <c r="E96" s="154"/>
      <c r="F96" s="154"/>
      <c r="G96" s="154"/>
      <c r="H96" s="154"/>
      <c r="I96" s="23" t="s">
        <v>71</v>
      </c>
    </row>
    <row r="97" spans="1:9" s="45" customFormat="1" ht="12.75" customHeight="1" x14ac:dyDescent="0.25">
      <c r="A97" s="19" t="s">
        <v>45</v>
      </c>
      <c r="B97" s="159" t="s">
        <v>137</v>
      </c>
      <c r="C97" s="159"/>
      <c r="D97" s="159"/>
      <c r="E97" s="159"/>
      <c r="F97" s="159"/>
      <c r="G97" s="159"/>
      <c r="H97" s="159"/>
      <c r="I97" s="99">
        <f>UNIF!J44</f>
        <v>49.5</v>
      </c>
    </row>
    <row r="98" spans="1:9" s="45" customFormat="1" ht="12.75" customHeight="1" x14ac:dyDescent="0.25">
      <c r="A98" s="19" t="s">
        <v>47</v>
      </c>
      <c r="B98" s="159" t="s">
        <v>138</v>
      </c>
      <c r="C98" s="159"/>
      <c r="D98" s="159"/>
      <c r="E98" s="159"/>
      <c r="F98" s="159"/>
      <c r="G98" s="159"/>
      <c r="H98" s="159"/>
      <c r="I98" s="53">
        <v>0</v>
      </c>
    </row>
    <row r="99" spans="1:9" s="45" customFormat="1" ht="12.75" customHeight="1" x14ac:dyDescent="0.25">
      <c r="A99" s="19" t="s">
        <v>50</v>
      </c>
      <c r="B99" s="159" t="s">
        <v>139</v>
      </c>
      <c r="C99" s="159"/>
      <c r="D99" s="159"/>
      <c r="E99" s="159"/>
      <c r="F99" s="159"/>
      <c r="G99" s="159"/>
      <c r="H99" s="159"/>
      <c r="I99" s="99">
        <f>EQUIP!J13</f>
        <v>0.64</v>
      </c>
    </row>
    <row r="100" spans="1:9" ht="12.75" customHeight="1" x14ac:dyDescent="0.25">
      <c r="A100" s="154" t="s">
        <v>140</v>
      </c>
      <c r="B100" s="154"/>
      <c r="C100" s="154"/>
      <c r="D100" s="154"/>
      <c r="E100" s="154"/>
      <c r="F100" s="154"/>
      <c r="G100" s="154"/>
      <c r="H100" s="154"/>
      <c r="I100" s="54">
        <f>SUM(I97:I99)</f>
        <v>50.14</v>
      </c>
    </row>
    <row r="101" spans="1:9" ht="12.75" customHeight="1" x14ac:dyDescent="0.25">
      <c r="A101" s="189"/>
      <c r="B101" s="189"/>
      <c r="C101" s="189"/>
      <c r="D101" s="189"/>
      <c r="E101" s="189"/>
      <c r="F101" s="189"/>
      <c r="G101" s="189"/>
      <c r="H101" s="189"/>
      <c r="I101" s="189"/>
    </row>
    <row r="102" spans="1:9" ht="12.75" customHeight="1" x14ac:dyDescent="0.25">
      <c r="A102" s="144" t="s">
        <v>141</v>
      </c>
      <c r="B102" s="144"/>
      <c r="C102" s="144"/>
      <c r="D102" s="144"/>
      <c r="E102" s="144"/>
      <c r="F102" s="144"/>
      <c r="G102" s="144"/>
      <c r="H102" s="144"/>
      <c r="I102" s="144"/>
    </row>
    <row r="103" spans="1:9" ht="12.75" customHeight="1" x14ac:dyDescent="0.25">
      <c r="A103" s="23">
        <v>6</v>
      </c>
      <c r="B103" s="154" t="s">
        <v>142</v>
      </c>
      <c r="C103" s="154"/>
      <c r="D103" s="154"/>
      <c r="E103" s="154"/>
      <c r="F103" s="154"/>
      <c r="G103" s="154"/>
      <c r="H103" s="23" t="s">
        <v>70</v>
      </c>
      <c r="I103" s="23" t="s">
        <v>71</v>
      </c>
    </row>
    <row r="104" spans="1:9" x14ac:dyDescent="0.25">
      <c r="A104" s="21" t="s">
        <v>45</v>
      </c>
      <c r="B104" s="160" t="s">
        <v>143</v>
      </c>
      <c r="C104" s="160"/>
      <c r="D104" s="160"/>
      <c r="E104" s="160"/>
      <c r="F104" s="160"/>
      <c r="G104" s="160"/>
      <c r="H104" s="44">
        <f>'COOD TERC'!H104</f>
        <v>5.0000000000000001E-3</v>
      </c>
      <c r="I104" s="38">
        <f>SUM($I$123)*H104</f>
        <v>20.765709217401518</v>
      </c>
    </row>
    <row r="105" spans="1:9" x14ac:dyDescent="0.25">
      <c r="A105" s="21" t="s">
        <v>47</v>
      </c>
      <c r="B105" s="160" t="s">
        <v>144</v>
      </c>
      <c r="C105" s="160"/>
      <c r="D105" s="160"/>
      <c r="E105" s="160"/>
      <c r="F105" s="160"/>
      <c r="G105" s="160"/>
      <c r="H105" s="44">
        <f>'COOD TERC'!H105</f>
        <v>5.0000000000000001E-3</v>
      </c>
      <c r="I105" s="38">
        <f>SUM($I$123,I104)*H105</f>
        <v>20.869537763488523</v>
      </c>
    </row>
    <row r="106" spans="1:9" ht="12.75" customHeight="1" x14ac:dyDescent="0.25">
      <c r="A106" s="21"/>
      <c r="B106" s="155"/>
      <c r="C106" s="155"/>
      <c r="D106" s="155"/>
      <c r="E106" s="156" t="s">
        <v>145</v>
      </c>
      <c r="F106" s="156"/>
      <c r="G106" s="156"/>
      <c r="H106" s="156"/>
      <c r="I106" s="55"/>
    </row>
    <row r="107" spans="1:9" ht="12.75" customHeight="1" x14ac:dyDescent="0.25">
      <c r="A107" s="21" t="s">
        <v>50</v>
      </c>
      <c r="B107" s="157" t="s">
        <v>146</v>
      </c>
      <c r="C107" s="157"/>
      <c r="D107" s="157"/>
      <c r="E107" s="158">
        <f>SUM(H109,H110,H113)</f>
        <v>8.6499999999999994E-2</v>
      </c>
      <c r="F107" s="158"/>
      <c r="G107" s="158">
        <f>1-((H109+H110+H113))</f>
        <v>0.91349999999999998</v>
      </c>
      <c r="H107" s="158"/>
      <c r="I107" s="56"/>
    </row>
    <row r="108" spans="1:9" x14ac:dyDescent="0.25">
      <c r="A108" s="21" t="s">
        <v>147</v>
      </c>
      <c r="B108" s="159" t="s">
        <v>148</v>
      </c>
      <c r="C108" s="159"/>
      <c r="D108" s="159"/>
      <c r="E108" s="159"/>
      <c r="F108" s="159"/>
      <c r="G108" s="159"/>
      <c r="H108" s="159"/>
      <c r="I108" s="159"/>
    </row>
    <row r="109" spans="1:9" x14ac:dyDescent="0.25">
      <c r="A109" s="57" t="s">
        <v>149</v>
      </c>
      <c r="B109" s="153" t="s">
        <v>150</v>
      </c>
      <c r="C109" s="153"/>
      <c r="D109" s="153"/>
      <c r="E109" s="153"/>
      <c r="F109" s="153"/>
      <c r="G109" s="153"/>
      <c r="H109" s="31">
        <f>'COOD TERC'!H109</f>
        <v>6.4999999999999997E-3</v>
      </c>
      <c r="I109" s="25">
        <f>SUM($I$123,$I$104,$I$105)*H109/(1-$E$107)</f>
        <v>29.847893911327592</v>
      </c>
    </row>
    <row r="110" spans="1:9" x14ac:dyDescent="0.25">
      <c r="A110" s="57" t="s">
        <v>151</v>
      </c>
      <c r="B110" s="153" t="s">
        <v>152</v>
      </c>
      <c r="C110" s="153"/>
      <c r="D110" s="153"/>
      <c r="E110" s="153"/>
      <c r="F110" s="153"/>
      <c r="G110" s="153"/>
      <c r="H110" s="31">
        <f>'COOD TERC'!H110</f>
        <v>0.03</v>
      </c>
      <c r="I110" s="25">
        <f>SUM($I$123,$I$104,$I$105)*H110/(1-$E$107)</f>
        <v>137.75951035997352</v>
      </c>
    </row>
    <row r="111" spans="1:9" ht="12.75" customHeight="1" x14ac:dyDescent="0.25">
      <c r="A111" s="21" t="s">
        <v>153</v>
      </c>
      <c r="B111" s="152" t="s">
        <v>154</v>
      </c>
      <c r="C111" s="152"/>
      <c r="D111" s="152"/>
      <c r="E111" s="152"/>
      <c r="F111" s="152"/>
      <c r="G111" s="152"/>
      <c r="H111" s="58"/>
      <c r="I111" s="58"/>
    </row>
    <row r="112" spans="1:9" ht="12.75" customHeight="1" x14ac:dyDescent="0.25">
      <c r="A112" s="21" t="s">
        <v>155</v>
      </c>
      <c r="B112" s="152" t="s">
        <v>156</v>
      </c>
      <c r="C112" s="152"/>
      <c r="D112" s="152"/>
      <c r="E112" s="152"/>
      <c r="F112" s="152"/>
      <c r="G112" s="152"/>
      <c r="H112" s="58"/>
      <c r="I112" s="58"/>
    </row>
    <row r="113" spans="1:9" x14ac:dyDescent="0.25">
      <c r="A113" s="57" t="s">
        <v>157</v>
      </c>
      <c r="B113" s="153" t="s">
        <v>158</v>
      </c>
      <c r="C113" s="153"/>
      <c r="D113" s="153"/>
      <c r="E113" s="153"/>
      <c r="F113" s="153"/>
      <c r="G113" s="153"/>
      <c r="H113" s="24">
        <v>0.05</v>
      </c>
      <c r="I113" s="25">
        <f>SUM($I$123,$I$104,$I$105)*H113/(1-$E$107)</f>
        <v>229.5991839332892</v>
      </c>
    </row>
    <row r="114" spans="1:9" ht="12.75" customHeight="1" x14ac:dyDescent="0.25">
      <c r="A114" s="154" t="s">
        <v>159</v>
      </c>
      <c r="B114" s="154"/>
      <c r="C114" s="154"/>
      <c r="D114" s="154"/>
      <c r="E114" s="154"/>
      <c r="F114" s="154"/>
      <c r="G114" s="154"/>
      <c r="H114" s="154"/>
      <c r="I114" s="27">
        <f>SUM(I104:I113)</f>
        <v>438.84183518548036</v>
      </c>
    </row>
    <row r="115" spans="1:9" ht="12.75" customHeight="1" x14ac:dyDescent="0.25">
      <c r="A115" s="189"/>
      <c r="B115" s="189"/>
      <c r="C115" s="189"/>
      <c r="D115" s="189"/>
      <c r="E115" s="189"/>
      <c r="F115" s="189"/>
      <c r="G115" s="189"/>
      <c r="H115" s="189"/>
      <c r="I115" s="189"/>
    </row>
    <row r="116" spans="1:9" ht="12.75" customHeight="1" x14ac:dyDescent="0.25">
      <c r="A116" s="144" t="s">
        <v>160</v>
      </c>
      <c r="B116" s="144"/>
      <c r="C116" s="144"/>
      <c r="D116" s="144"/>
      <c r="E116" s="144"/>
      <c r="F116" s="144"/>
      <c r="G116" s="144"/>
      <c r="H116" s="144"/>
      <c r="I116" s="144"/>
    </row>
    <row r="117" spans="1:9" ht="12.75" customHeight="1" x14ac:dyDescent="0.25">
      <c r="A117" s="23"/>
      <c r="B117" s="154" t="s">
        <v>161</v>
      </c>
      <c r="C117" s="154"/>
      <c r="D117" s="154"/>
      <c r="E117" s="154"/>
      <c r="F117" s="154"/>
      <c r="G117" s="154"/>
      <c r="H117" s="154"/>
      <c r="I117" s="23" t="s">
        <v>71</v>
      </c>
    </row>
    <row r="118" spans="1:9" ht="12.75" customHeight="1" x14ac:dyDescent="0.25">
      <c r="A118" s="22" t="s">
        <v>45</v>
      </c>
      <c r="B118" s="147" t="s">
        <v>162</v>
      </c>
      <c r="C118" s="147"/>
      <c r="D118" s="147"/>
      <c r="E118" s="147"/>
      <c r="F118" s="147"/>
      <c r="G118" s="147"/>
      <c r="H118" s="147"/>
      <c r="I118" s="25">
        <f>I32</f>
        <v>1858.0119999999999</v>
      </c>
    </row>
    <row r="119" spans="1:9" ht="12.75" customHeight="1" x14ac:dyDescent="0.25">
      <c r="A119" s="22" t="s">
        <v>47</v>
      </c>
      <c r="B119" s="147" t="s">
        <v>163</v>
      </c>
      <c r="C119" s="147"/>
      <c r="D119" s="147"/>
      <c r="E119" s="147"/>
      <c r="F119" s="147"/>
      <c r="G119" s="147"/>
      <c r="H119" s="147"/>
      <c r="I119" s="25">
        <f>I64</f>
        <v>2039.7533612148</v>
      </c>
    </row>
    <row r="120" spans="1:9" ht="12.75" customHeight="1" x14ac:dyDescent="0.25">
      <c r="A120" s="22" t="s">
        <v>50</v>
      </c>
      <c r="B120" s="147" t="s">
        <v>164</v>
      </c>
      <c r="C120" s="147"/>
      <c r="D120" s="147"/>
      <c r="E120" s="147"/>
      <c r="F120" s="147"/>
      <c r="G120" s="147"/>
      <c r="H120" s="147"/>
      <c r="I120" s="25">
        <f>I74</f>
        <v>122.8145932</v>
      </c>
    </row>
    <row r="121" spans="1:9" ht="12.75" customHeight="1" x14ac:dyDescent="0.25">
      <c r="A121" s="22" t="s">
        <v>53</v>
      </c>
      <c r="B121" s="147" t="s">
        <v>165</v>
      </c>
      <c r="C121" s="147"/>
      <c r="D121" s="147"/>
      <c r="E121" s="147"/>
      <c r="F121" s="147"/>
      <c r="G121" s="147"/>
      <c r="H121" s="147"/>
      <c r="I121" s="25">
        <f>I93</f>
        <v>82.421889065503393</v>
      </c>
    </row>
    <row r="122" spans="1:9" ht="12.75" customHeight="1" x14ac:dyDescent="0.25">
      <c r="A122" s="22" t="s">
        <v>87</v>
      </c>
      <c r="B122" s="147" t="s">
        <v>166</v>
      </c>
      <c r="C122" s="147"/>
      <c r="D122" s="147"/>
      <c r="E122" s="147"/>
      <c r="F122" s="147"/>
      <c r="G122" s="147"/>
      <c r="H122" s="147"/>
      <c r="I122" s="25">
        <f>I100</f>
        <v>50.14</v>
      </c>
    </row>
    <row r="123" spans="1:9" ht="12.75" customHeight="1" x14ac:dyDescent="0.25">
      <c r="A123" s="148" t="s">
        <v>167</v>
      </c>
      <c r="B123" s="148"/>
      <c r="C123" s="148"/>
      <c r="D123" s="148"/>
      <c r="E123" s="148"/>
      <c r="F123" s="148"/>
      <c r="G123" s="148"/>
      <c r="H123" s="148"/>
      <c r="I123" s="59">
        <f>SUM(I118:I122)</f>
        <v>4153.1418434803036</v>
      </c>
    </row>
    <row r="124" spans="1:9" ht="12.75" customHeight="1" x14ac:dyDescent="0.25">
      <c r="A124" s="22" t="s">
        <v>89</v>
      </c>
      <c r="B124" s="149" t="s">
        <v>168</v>
      </c>
      <c r="C124" s="149"/>
      <c r="D124" s="149"/>
      <c r="E124" s="149"/>
      <c r="F124" s="149"/>
      <c r="G124" s="149"/>
      <c r="H124" s="149"/>
      <c r="I124" s="25">
        <f>I114</f>
        <v>438.84183518548036</v>
      </c>
    </row>
    <row r="125" spans="1:9" ht="12.75" customHeight="1" x14ac:dyDescent="0.25">
      <c r="A125" s="148" t="s">
        <v>169</v>
      </c>
      <c r="B125" s="148"/>
      <c r="C125" s="148"/>
      <c r="D125" s="148"/>
      <c r="E125" s="148"/>
      <c r="F125" s="148"/>
      <c r="G125" s="148"/>
      <c r="H125" s="148"/>
      <c r="I125" s="60">
        <f>ROUND(SUM(I123:I124),2)</f>
        <v>4591.9799999999996</v>
      </c>
    </row>
    <row r="126" spans="1:9" ht="12.75" customHeight="1" x14ac:dyDescent="0.25">
      <c r="A126" s="189"/>
      <c r="B126" s="189"/>
      <c r="C126" s="189"/>
      <c r="D126" s="189"/>
      <c r="E126" s="189"/>
      <c r="F126" s="189"/>
      <c r="G126" s="189"/>
      <c r="H126" s="189"/>
      <c r="I126" s="189"/>
    </row>
    <row r="127" spans="1:9" ht="12.75" customHeight="1" x14ac:dyDescent="0.25">
      <c r="A127" s="144" t="s">
        <v>170</v>
      </c>
      <c r="B127" s="144"/>
      <c r="C127" s="144"/>
      <c r="D127" s="144"/>
      <c r="E127" s="144"/>
      <c r="F127" s="144"/>
      <c r="G127" s="144"/>
      <c r="H127" s="144"/>
      <c r="I127" s="144"/>
    </row>
    <row r="128" spans="1:9" ht="24" x14ac:dyDescent="0.25">
      <c r="A128" s="150" t="s">
        <v>171</v>
      </c>
      <c r="B128" s="150"/>
      <c r="C128" s="61" t="s">
        <v>172</v>
      </c>
      <c r="D128" s="151" t="s">
        <v>173</v>
      </c>
      <c r="E128" s="151"/>
      <c r="F128" s="151" t="s">
        <v>174</v>
      </c>
      <c r="G128" s="151"/>
      <c r="H128" s="62" t="s">
        <v>175</v>
      </c>
      <c r="I128" s="63" t="s">
        <v>176</v>
      </c>
    </row>
    <row r="129" spans="1:9" ht="12.75" customHeight="1" x14ac:dyDescent="0.25">
      <c r="A129" s="20" t="s">
        <v>45</v>
      </c>
      <c r="B129" s="64" t="str">
        <f>A8</f>
        <v>SERVENTE DE LIMPEZA - ÁREA EXTERNA</v>
      </c>
      <c r="C129" s="65">
        <f>I125</f>
        <v>4591.9799999999996</v>
      </c>
      <c r="D129" s="142">
        <v>1</v>
      </c>
      <c r="E129" s="142"/>
      <c r="F129" s="143">
        <f>(C129*D129)</f>
        <v>4591.9799999999996</v>
      </c>
      <c r="G129" s="143"/>
      <c r="H129" s="20">
        <f>H19</f>
        <v>14</v>
      </c>
      <c r="I129" s="66">
        <f>F129*H129</f>
        <v>64287.719999999994</v>
      </c>
    </row>
    <row r="130" spans="1:9" ht="12.75" customHeight="1" x14ac:dyDescent="0.25">
      <c r="A130" s="189"/>
      <c r="B130" s="189"/>
      <c r="C130" s="189"/>
      <c r="D130" s="189"/>
      <c r="E130" s="189"/>
      <c r="F130" s="189"/>
      <c r="G130" s="189"/>
      <c r="H130" s="189"/>
      <c r="I130" s="189"/>
    </row>
    <row r="131" spans="1:9" ht="12.75" customHeight="1" x14ac:dyDescent="0.25">
      <c r="A131" s="144" t="s">
        <v>177</v>
      </c>
      <c r="B131" s="144"/>
      <c r="C131" s="144"/>
      <c r="D131" s="144"/>
      <c r="E131" s="144"/>
      <c r="F131" s="144"/>
      <c r="G131" s="144"/>
      <c r="H131" s="144"/>
      <c r="I131" s="144"/>
    </row>
    <row r="132" spans="1:9" ht="12.75" customHeight="1" x14ac:dyDescent="0.25">
      <c r="A132" s="20"/>
      <c r="B132" s="145" t="s">
        <v>178</v>
      </c>
      <c r="C132" s="145"/>
      <c r="D132" s="145"/>
      <c r="E132" s="145"/>
      <c r="F132" s="145"/>
      <c r="G132" s="145"/>
      <c r="H132" s="145"/>
      <c r="I132" s="67" t="s">
        <v>71</v>
      </c>
    </row>
    <row r="133" spans="1:9" ht="12.75" customHeight="1" x14ac:dyDescent="0.25">
      <c r="A133" s="20" t="s">
        <v>45</v>
      </c>
      <c r="B133" s="142" t="s">
        <v>179</v>
      </c>
      <c r="C133" s="142"/>
      <c r="D133" s="142"/>
      <c r="E133" s="142"/>
      <c r="F133" s="142"/>
      <c r="G133" s="142"/>
      <c r="H133" s="142"/>
      <c r="I133" s="68">
        <f>I125</f>
        <v>4591.9799999999996</v>
      </c>
    </row>
    <row r="134" spans="1:9" ht="12.75" customHeight="1" x14ac:dyDescent="0.25">
      <c r="A134" s="20" t="s">
        <v>47</v>
      </c>
      <c r="B134" s="142" t="s">
        <v>180</v>
      </c>
      <c r="C134" s="142"/>
      <c r="D134" s="142"/>
      <c r="E134" s="142"/>
      <c r="F134" s="142"/>
      <c r="G134" s="142"/>
      <c r="H134" s="142"/>
      <c r="I134" s="68">
        <f>(H19*I133)</f>
        <v>64287.719999999994</v>
      </c>
    </row>
    <row r="135" spans="1:9" ht="12.75" customHeight="1" x14ac:dyDescent="0.25">
      <c r="A135" s="20" t="s">
        <v>50</v>
      </c>
      <c r="B135" s="146" t="s">
        <v>181</v>
      </c>
      <c r="C135" s="146"/>
      <c r="D135" s="146"/>
      <c r="E135" s="146"/>
      <c r="F135" s="146"/>
      <c r="G135" s="146"/>
      <c r="H135" s="146"/>
      <c r="I135" s="69">
        <f>(I134*12)</f>
        <v>771452.6399999999</v>
      </c>
    </row>
  </sheetData>
  <mergeCells count="156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A27:I27"/>
    <mergeCell ref="A28:I28"/>
    <mergeCell ref="B29:G29"/>
    <mergeCell ref="B30:G30"/>
    <mergeCell ref="B31:G31"/>
    <mergeCell ref="A32:H32"/>
    <mergeCell ref="A33:I33"/>
    <mergeCell ref="A34:I34"/>
    <mergeCell ref="B35:G35"/>
    <mergeCell ref="B36:G36"/>
    <mergeCell ref="B37:G37"/>
    <mergeCell ref="B38:G38"/>
    <mergeCell ref="A39:I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A50:I50"/>
    <mergeCell ref="B51:G51"/>
    <mergeCell ref="B52:G52"/>
    <mergeCell ref="B53:G53"/>
    <mergeCell ref="B54:G54"/>
    <mergeCell ref="B55:G55"/>
    <mergeCell ref="B56:G56"/>
    <mergeCell ref="B57:G57"/>
    <mergeCell ref="B58:G58"/>
    <mergeCell ref="A59:I59"/>
    <mergeCell ref="A60:I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B84:G84"/>
    <mergeCell ref="A85:I85"/>
    <mergeCell ref="B86:G86"/>
    <mergeCell ref="B87:G87"/>
    <mergeCell ref="B88:G88"/>
    <mergeCell ref="A89:I89"/>
    <mergeCell ref="A90:I90"/>
    <mergeCell ref="B91:H91"/>
    <mergeCell ref="B92:H92"/>
    <mergeCell ref="A93:H93"/>
    <mergeCell ref="A94:I94"/>
    <mergeCell ref="A95:I95"/>
    <mergeCell ref="B96:H96"/>
    <mergeCell ref="B97:H97"/>
    <mergeCell ref="B98:H98"/>
    <mergeCell ref="B99:H99"/>
    <mergeCell ref="A100:H100"/>
    <mergeCell ref="A101:I101"/>
    <mergeCell ref="A102:I102"/>
    <mergeCell ref="B103:G103"/>
    <mergeCell ref="B104:G104"/>
    <mergeCell ref="B105:G105"/>
    <mergeCell ref="B106:D106"/>
    <mergeCell ref="E106:H106"/>
    <mergeCell ref="B107:D107"/>
    <mergeCell ref="E107:F107"/>
    <mergeCell ref="G107:H107"/>
    <mergeCell ref="B108:I108"/>
    <mergeCell ref="B109:G109"/>
    <mergeCell ref="B110:G110"/>
    <mergeCell ref="B111:G111"/>
    <mergeCell ref="B112:G112"/>
    <mergeCell ref="B113:G113"/>
    <mergeCell ref="A114:H114"/>
    <mergeCell ref="A115:I115"/>
    <mergeCell ref="A116:I116"/>
    <mergeCell ref="B117:H117"/>
    <mergeCell ref="B118:H118"/>
    <mergeCell ref="B119:H119"/>
    <mergeCell ref="D129:E129"/>
    <mergeCell ref="F129:G129"/>
    <mergeCell ref="A130:I130"/>
    <mergeCell ref="A131:I131"/>
    <mergeCell ref="B132:H132"/>
    <mergeCell ref="B133:H133"/>
    <mergeCell ref="B134:H134"/>
    <mergeCell ref="B135:H135"/>
    <mergeCell ref="B120:H120"/>
    <mergeCell ref="B121:H121"/>
    <mergeCell ref="B122:H122"/>
    <mergeCell ref="A123:H123"/>
    <mergeCell ref="B124:H124"/>
    <mergeCell ref="A125:H125"/>
    <mergeCell ref="A126:I126"/>
    <mergeCell ref="A127:I127"/>
    <mergeCell ref="A128:B128"/>
    <mergeCell ref="D128:E128"/>
    <mergeCell ref="F128:G128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MJ135"/>
  <sheetViews>
    <sheetView topLeftCell="A61" zoomScaleNormal="100" workbookViewId="0">
      <selection activeCell="A101" sqref="A101:I101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186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6.25" customHeight="1" x14ac:dyDescent="0.25">
      <c r="A15" s="21" t="s">
        <v>50</v>
      </c>
      <c r="B15" s="182" t="s">
        <v>51</v>
      </c>
      <c r="C15" s="182"/>
      <c r="D15" s="182"/>
      <c r="E15" s="184" t="str">
        <f>'COOD TERC'!E15:I15</f>
        <v>CCT Nº CE000508/2023 - SEEACONCE x SEACEC e 1º Termo Aditivo Nº CE000127/2024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3</v>
      </c>
      <c r="I19" s="176"/>
    </row>
    <row r="20" spans="1:9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f>'SERV INT'!H23:I23</f>
        <v>1429.24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COPEIRA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72" t="s">
        <v>187</v>
      </c>
      <c r="I26" s="172"/>
    </row>
    <row r="27" spans="1:9" ht="12.75" customHeight="1" x14ac:dyDescent="0.25">
      <c r="A27" s="189"/>
      <c r="B27" s="189"/>
      <c r="C27" s="189"/>
      <c r="D27" s="189"/>
      <c r="E27" s="189"/>
      <c r="F27" s="189"/>
      <c r="G27" s="189"/>
      <c r="H27" s="189"/>
      <c r="I27" s="189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1429.24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428.77199999999999</v>
      </c>
    </row>
    <row r="32" spans="1:9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1858.0119999999999</v>
      </c>
    </row>
    <row r="33" spans="1:9" x14ac:dyDescent="0.25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154.7723996</v>
      </c>
    </row>
    <row r="37" spans="1:9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224.81945199999998</v>
      </c>
    </row>
    <row r="38" spans="1:9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379.59185159999998</v>
      </c>
    </row>
    <row r="39" spans="1:9" ht="12.7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447.52077032</v>
      </c>
    </row>
    <row r="42" spans="1:9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55.94009629</v>
      </c>
    </row>
    <row r="43" spans="1:9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f>'COOD TERC'!H43</f>
        <v>1.4999999999999999E-2</v>
      </c>
      <c r="I43" s="25">
        <f t="shared" si="0"/>
        <v>33.564057773999998</v>
      </c>
    </row>
    <row r="44" spans="1:9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33.564057773999998</v>
      </c>
    </row>
    <row r="45" spans="1:9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22.376038515999998</v>
      </c>
    </row>
    <row r="46" spans="1:9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13.4256231096</v>
      </c>
    </row>
    <row r="47" spans="1:9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4.4752077031999997</v>
      </c>
    </row>
    <row r="48" spans="1:9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179.00830812799998</v>
      </c>
    </row>
    <row r="49" spans="1:9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789.87415961479996</v>
      </c>
    </row>
    <row r="50" spans="1:9" ht="12.75" customHeight="1" x14ac:dyDescent="0.25">
      <c r="A50" s="189"/>
      <c r="B50" s="189"/>
      <c r="C50" s="189"/>
      <c r="D50" s="189"/>
      <c r="E50" s="189"/>
      <c r="F50" s="189"/>
      <c r="G50" s="189"/>
      <c r="H50" s="189"/>
      <c r="I50" s="189"/>
    </row>
    <row r="51" spans="1:9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401</v>
      </c>
      <c r="C52" s="170"/>
      <c r="D52" s="170"/>
      <c r="E52" s="170"/>
      <c r="F52" s="170"/>
      <c r="G52" s="170"/>
      <c r="H52" s="122">
        <f>'COOD TERC'!H52</f>
        <v>4.5</v>
      </c>
      <c r="I52" s="36">
        <f>(22*2*H52)-(I30*6%)</f>
        <v>112.2456</v>
      </c>
    </row>
    <row r="53" spans="1:9" x14ac:dyDescent="0.25">
      <c r="A53" s="19" t="s">
        <v>47</v>
      </c>
      <c r="B53" s="170" t="s">
        <v>99</v>
      </c>
      <c r="C53" s="170"/>
      <c r="D53" s="170"/>
      <c r="E53" s="170"/>
      <c r="F53" s="170"/>
      <c r="G53" s="170"/>
      <c r="H53" s="122">
        <f>'COOD TERC'!H53</f>
        <v>26</v>
      </c>
      <c r="I53" s="38">
        <f>(22*H53)*0.99</f>
        <v>566.28</v>
      </c>
    </row>
    <row r="54" spans="1:9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f>'COOD TERC'!H54</f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f>'COOD TERC'!H55</f>
        <v>2.5</v>
      </c>
      <c r="I55" s="36">
        <f>H55</f>
        <v>2.5</v>
      </c>
    </row>
    <row r="56" spans="1:9" s="37" customFormat="1" x14ac:dyDescent="0.25">
      <c r="A56" s="19" t="s">
        <v>87</v>
      </c>
      <c r="B56" s="170" t="s">
        <v>102</v>
      </c>
      <c r="C56" s="170"/>
      <c r="D56" s="170"/>
      <c r="E56" s="170"/>
      <c r="F56" s="170"/>
      <c r="G56" s="170"/>
      <c r="H56" s="122">
        <f>'COOD TERC'!H56</f>
        <v>246.47</v>
      </c>
      <c r="I56" s="38">
        <f>(H56*6*0.05)/12</f>
        <v>6.1617500000000005</v>
      </c>
    </row>
    <row r="57" spans="1:9" s="37" customFormat="1" ht="12.75" customHeight="1" x14ac:dyDescent="0.25">
      <c r="A57" s="19" t="s">
        <v>89</v>
      </c>
      <c r="B57" s="170" t="s">
        <v>103</v>
      </c>
      <c r="C57" s="170"/>
      <c r="D57" s="170"/>
      <c r="E57" s="170"/>
      <c r="F57" s="170"/>
      <c r="G57" s="170"/>
      <c r="H57" s="122">
        <f>'COOD TERC'!H57</f>
        <v>100</v>
      </c>
      <c r="I57" s="38">
        <f>H57</f>
        <v>100</v>
      </c>
    </row>
    <row r="58" spans="1:9" ht="12.75" customHeight="1" x14ac:dyDescent="0.25">
      <c r="A58" s="33"/>
      <c r="B58" s="154" t="s">
        <v>104</v>
      </c>
      <c r="C58" s="154"/>
      <c r="D58" s="154"/>
      <c r="E58" s="154"/>
      <c r="F58" s="154"/>
      <c r="G58" s="154"/>
      <c r="H58" s="33"/>
      <c r="I58" s="40">
        <f>SUM(I52:I57)</f>
        <v>834.28734999999995</v>
      </c>
    </row>
    <row r="59" spans="1:9" ht="12" customHeight="1" x14ac:dyDescent="0.25">
      <c r="A59" s="189"/>
      <c r="B59" s="189"/>
      <c r="C59" s="189"/>
      <c r="D59" s="189"/>
      <c r="E59" s="189"/>
      <c r="F59" s="189"/>
      <c r="G59" s="189"/>
      <c r="H59" s="189"/>
      <c r="I59" s="189"/>
    </row>
    <row r="60" spans="1:9" ht="12.75" customHeight="1" x14ac:dyDescent="0.25">
      <c r="A60" s="154" t="s">
        <v>105</v>
      </c>
      <c r="B60" s="154"/>
      <c r="C60" s="154"/>
      <c r="D60" s="154"/>
      <c r="E60" s="154"/>
      <c r="F60" s="154"/>
      <c r="G60" s="154"/>
      <c r="H60" s="154"/>
      <c r="I60" s="154"/>
    </row>
    <row r="61" spans="1:9" ht="12.75" customHeight="1" x14ac:dyDescent="0.25">
      <c r="A61" s="41" t="s">
        <v>76</v>
      </c>
      <c r="B61" s="164" t="s">
        <v>106</v>
      </c>
      <c r="C61" s="164"/>
      <c r="D61" s="164"/>
      <c r="E61" s="164"/>
      <c r="F61" s="164"/>
      <c r="G61" s="164"/>
      <c r="H61" s="164"/>
      <c r="I61" s="25">
        <f>I38</f>
        <v>379.59185159999998</v>
      </c>
    </row>
    <row r="62" spans="1:9" ht="12.75" customHeight="1" x14ac:dyDescent="0.25">
      <c r="A62" s="41" t="s">
        <v>81</v>
      </c>
      <c r="B62" s="164" t="s">
        <v>107</v>
      </c>
      <c r="C62" s="164"/>
      <c r="D62" s="164"/>
      <c r="E62" s="164"/>
      <c r="F62" s="164"/>
      <c r="G62" s="164"/>
      <c r="H62" s="164"/>
      <c r="I62" s="25">
        <f>I49</f>
        <v>789.87415961479996</v>
      </c>
    </row>
    <row r="63" spans="1:9" ht="12.75" customHeight="1" x14ac:dyDescent="0.25">
      <c r="A63" s="41" t="s">
        <v>96</v>
      </c>
      <c r="B63" s="164" t="s">
        <v>108</v>
      </c>
      <c r="C63" s="164"/>
      <c r="D63" s="164"/>
      <c r="E63" s="164"/>
      <c r="F63" s="164"/>
      <c r="G63" s="164"/>
      <c r="H63" s="164"/>
      <c r="I63" s="25">
        <f>I58</f>
        <v>834.28734999999995</v>
      </c>
    </row>
    <row r="64" spans="1:9" ht="12.75" customHeight="1" x14ac:dyDescent="0.25">
      <c r="A64" s="161" t="s">
        <v>109</v>
      </c>
      <c r="B64" s="161"/>
      <c r="C64" s="161"/>
      <c r="D64" s="161"/>
      <c r="E64" s="161"/>
      <c r="F64" s="161"/>
      <c r="G64" s="161"/>
      <c r="H64" s="161"/>
      <c r="I64" s="27">
        <f>SUM(I61:I63)</f>
        <v>2003.7533612148</v>
      </c>
    </row>
    <row r="65" spans="1:9" x14ac:dyDescent="0.25">
      <c r="A65" s="189"/>
      <c r="B65" s="189"/>
      <c r="C65" s="189"/>
      <c r="D65" s="189"/>
      <c r="E65" s="189"/>
      <c r="F65" s="189"/>
      <c r="G65" s="189"/>
      <c r="H65" s="189"/>
      <c r="I65" s="189"/>
    </row>
    <row r="66" spans="1:9" ht="12.75" customHeight="1" x14ac:dyDescent="0.25">
      <c r="A66" s="144" t="s">
        <v>110</v>
      </c>
      <c r="B66" s="144"/>
      <c r="C66" s="144"/>
      <c r="D66" s="144"/>
      <c r="E66" s="144"/>
      <c r="F66" s="144"/>
      <c r="G66" s="144"/>
      <c r="H66" s="144"/>
      <c r="I66" s="144"/>
    </row>
    <row r="67" spans="1:9" ht="12.75" customHeight="1" x14ac:dyDescent="0.25">
      <c r="A67" s="42" t="s">
        <v>111</v>
      </c>
      <c r="B67" s="166" t="s">
        <v>112</v>
      </c>
      <c r="C67" s="166"/>
      <c r="D67" s="166"/>
      <c r="E67" s="166"/>
      <c r="F67" s="166"/>
      <c r="G67" s="166"/>
      <c r="H67" s="23" t="s">
        <v>70</v>
      </c>
      <c r="I67" s="23" t="s">
        <v>71</v>
      </c>
    </row>
    <row r="68" spans="1:9" s="37" customFormat="1" x14ac:dyDescent="0.25">
      <c r="A68" s="19" t="s">
        <v>45</v>
      </c>
      <c r="B68" s="153" t="s">
        <v>113</v>
      </c>
      <c r="C68" s="153"/>
      <c r="D68" s="153"/>
      <c r="E68" s="153"/>
      <c r="F68" s="153"/>
      <c r="G68" s="153"/>
      <c r="H68" s="43">
        <v>4.1999999999999997E-3</v>
      </c>
      <c r="I68" s="38">
        <f t="shared" ref="I68:I73" si="1">$I$32*H68</f>
        <v>7.8036503999999995</v>
      </c>
    </row>
    <row r="69" spans="1:9" x14ac:dyDescent="0.25">
      <c r="A69" s="19" t="s">
        <v>47</v>
      </c>
      <c r="B69" s="153" t="s">
        <v>114</v>
      </c>
      <c r="C69" s="153"/>
      <c r="D69" s="153"/>
      <c r="E69" s="153"/>
      <c r="F69" s="153"/>
      <c r="G69" s="153"/>
      <c r="H69" s="44">
        <v>2.9999999999999997E-4</v>
      </c>
      <c r="I69" s="38">
        <f t="shared" si="1"/>
        <v>0.55740359999999989</v>
      </c>
    </row>
    <row r="70" spans="1:9" s="45" customFormat="1" x14ac:dyDescent="0.25">
      <c r="A70" s="19" t="s">
        <v>50</v>
      </c>
      <c r="B70" s="153" t="s">
        <v>115</v>
      </c>
      <c r="C70" s="153"/>
      <c r="D70" s="153"/>
      <c r="E70" s="153"/>
      <c r="F70" s="153"/>
      <c r="G70" s="153"/>
      <c r="H70" s="44">
        <v>3.44E-2</v>
      </c>
      <c r="I70" s="38">
        <f t="shared" si="1"/>
        <v>63.915612799999998</v>
      </c>
    </row>
    <row r="71" spans="1:9" s="37" customFormat="1" x14ac:dyDescent="0.25">
      <c r="A71" s="19" t="s">
        <v>53</v>
      </c>
      <c r="B71" s="153" t="s">
        <v>116</v>
      </c>
      <c r="C71" s="153"/>
      <c r="D71" s="153"/>
      <c r="E71" s="153"/>
      <c r="F71" s="153"/>
      <c r="G71" s="153"/>
      <c r="H71" s="43">
        <v>1.9400000000000001E-2</v>
      </c>
      <c r="I71" s="38">
        <f t="shared" si="1"/>
        <v>36.0454328</v>
      </c>
    </row>
    <row r="72" spans="1:9" s="45" customFormat="1" x14ac:dyDescent="0.25">
      <c r="A72" s="19" t="s">
        <v>87</v>
      </c>
      <c r="B72" s="153" t="s">
        <v>117</v>
      </c>
      <c r="C72" s="153"/>
      <c r="D72" s="153"/>
      <c r="E72" s="153"/>
      <c r="F72" s="153"/>
      <c r="G72" s="153"/>
      <c r="H72" s="43">
        <v>7.1999999999999998E-3</v>
      </c>
      <c r="I72" s="38">
        <f t="shared" si="1"/>
        <v>13.3776864</v>
      </c>
    </row>
    <row r="73" spans="1:9" s="45" customFormat="1" x14ac:dyDescent="0.25">
      <c r="A73" s="19" t="s">
        <v>89</v>
      </c>
      <c r="B73" s="153" t="s">
        <v>118</v>
      </c>
      <c r="C73" s="153"/>
      <c r="D73" s="153"/>
      <c r="E73" s="153"/>
      <c r="F73" s="153"/>
      <c r="G73" s="153"/>
      <c r="H73" s="44">
        <v>5.9999999999999995E-4</v>
      </c>
      <c r="I73" s="38">
        <f t="shared" si="1"/>
        <v>1.1148071999999998</v>
      </c>
    </row>
    <row r="74" spans="1:9" s="45" customFormat="1" ht="12.75" customHeight="1" x14ac:dyDescent="0.25">
      <c r="A74" s="167" t="s">
        <v>119</v>
      </c>
      <c r="B74" s="167"/>
      <c r="C74" s="167"/>
      <c r="D74" s="167"/>
      <c r="E74" s="167"/>
      <c r="F74" s="167"/>
      <c r="G74" s="167"/>
      <c r="H74" s="46">
        <f>SUM(H68:H73)</f>
        <v>6.6100000000000006E-2</v>
      </c>
      <c r="I74" s="47">
        <f>SUM(I68:I73)</f>
        <v>122.8145932</v>
      </c>
    </row>
    <row r="75" spans="1:9" s="45" customFormat="1" x14ac:dyDescent="0.25">
      <c r="A75" s="189"/>
      <c r="B75" s="189"/>
      <c r="C75" s="189"/>
      <c r="D75" s="189"/>
      <c r="E75" s="189"/>
      <c r="F75" s="189"/>
      <c r="G75" s="189"/>
      <c r="H75" s="189"/>
      <c r="I75" s="189"/>
    </row>
    <row r="76" spans="1:9" s="45" customFormat="1" ht="12.75" customHeight="1" x14ac:dyDescent="0.25">
      <c r="A76" s="144" t="s">
        <v>120</v>
      </c>
      <c r="B76" s="144"/>
      <c r="C76" s="144"/>
      <c r="D76" s="144"/>
      <c r="E76" s="144"/>
      <c r="F76" s="144"/>
      <c r="G76" s="144"/>
      <c r="H76" s="144"/>
      <c r="I76" s="144"/>
    </row>
    <row r="77" spans="1:9" s="45" customFormat="1" ht="12.75" customHeight="1" x14ac:dyDescent="0.25">
      <c r="A77" s="42" t="s">
        <v>121</v>
      </c>
      <c r="B77" s="168" t="s">
        <v>122</v>
      </c>
      <c r="C77" s="168"/>
      <c r="D77" s="168"/>
      <c r="E77" s="168"/>
      <c r="F77" s="168"/>
      <c r="G77" s="168"/>
      <c r="H77" s="42" t="s">
        <v>70</v>
      </c>
      <c r="I77" s="42" t="s">
        <v>71</v>
      </c>
    </row>
    <row r="78" spans="1:9" s="45" customFormat="1" ht="12.75" customHeight="1" x14ac:dyDescent="0.25">
      <c r="A78" s="19" t="s">
        <v>45</v>
      </c>
      <c r="B78" s="169" t="s">
        <v>400</v>
      </c>
      <c r="C78" s="169"/>
      <c r="D78" s="169"/>
      <c r="E78" s="169"/>
      <c r="F78" s="169"/>
      <c r="G78" s="169"/>
      <c r="H78" s="48">
        <v>0</v>
      </c>
      <c r="I78" s="38">
        <v>0</v>
      </c>
    </row>
    <row r="79" spans="1:9" s="45" customFormat="1" ht="13.9" customHeight="1" x14ac:dyDescent="0.25">
      <c r="A79" s="19" t="s">
        <v>47</v>
      </c>
      <c r="B79" s="165" t="s">
        <v>123</v>
      </c>
      <c r="C79" s="165"/>
      <c r="D79" s="165"/>
      <c r="E79" s="165"/>
      <c r="F79" s="165"/>
      <c r="G79" s="165"/>
      <c r="H79" s="44">
        <v>2.8E-3</v>
      </c>
      <c r="I79" s="38">
        <f t="shared" ref="I79:I83" si="2">SUM($I$32,$I$64,$I$74)*H79</f>
        <v>11.156823872361439</v>
      </c>
    </row>
    <row r="80" spans="1:9" s="45" customFormat="1" x14ac:dyDescent="0.25">
      <c r="A80" s="19" t="s">
        <v>50</v>
      </c>
      <c r="B80" s="159" t="s">
        <v>124</v>
      </c>
      <c r="C80" s="159"/>
      <c r="D80" s="159"/>
      <c r="E80" s="159"/>
      <c r="F80" s="159"/>
      <c r="G80" s="159"/>
      <c r="H80" s="44">
        <v>2.0000000000000001E-4</v>
      </c>
      <c r="I80" s="38">
        <f t="shared" si="2"/>
        <v>0.79691599088296006</v>
      </c>
    </row>
    <row r="81" spans="1:9" s="45" customFormat="1" ht="13.9" customHeight="1" x14ac:dyDescent="0.25">
      <c r="A81" s="19" t="s">
        <v>53</v>
      </c>
      <c r="B81" s="165" t="s">
        <v>125</v>
      </c>
      <c r="C81" s="165"/>
      <c r="D81" s="165"/>
      <c r="E81" s="165"/>
      <c r="F81" s="165"/>
      <c r="G81" s="165"/>
      <c r="H81" s="44">
        <v>6.9999999999999999E-4</v>
      </c>
      <c r="I81" s="38">
        <f t="shared" si="2"/>
        <v>2.7892059680903598</v>
      </c>
    </row>
    <row r="82" spans="1:9" s="45" customFormat="1" x14ac:dyDescent="0.25">
      <c r="A82" s="19" t="s">
        <v>87</v>
      </c>
      <c r="B82" s="159" t="s">
        <v>126</v>
      </c>
      <c r="C82" s="159"/>
      <c r="D82" s="159"/>
      <c r="E82" s="159"/>
      <c r="F82" s="159"/>
      <c r="G82" s="159"/>
      <c r="H82" s="44">
        <v>2.8999999999999998E-3</v>
      </c>
      <c r="I82" s="38">
        <f t="shared" si="2"/>
        <v>11.555281867802918</v>
      </c>
    </row>
    <row r="83" spans="1:9" s="45" customFormat="1" ht="13.9" customHeight="1" x14ac:dyDescent="0.25">
      <c r="A83" s="19" t="s">
        <v>89</v>
      </c>
      <c r="B83" s="165" t="s">
        <v>127</v>
      </c>
      <c r="C83" s="165"/>
      <c r="D83" s="165"/>
      <c r="E83" s="165"/>
      <c r="F83" s="165"/>
      <c r="G83" s="165"/>
      <c r="H83" s="44">
        <v>1.3899999999999999E-2</v>
      </c>
      <c r="I83" s="38">
        <f t="shared" si="2"/>
        <v>55.385661366365717</v>
      </c>
    </row>
    <row r="84" spans="1:9" ht="12.75" customHeight="1" x14ac:dyDescent="0.25">
      <c r="A84" s="33"/>
      <c r="B84" s="161" t="s">
        <v>128</v>
      </c>
      <c r="C84" s="161"/>
      <c r="D84" s="161"/>
      <c r="E84" s="161"/>
      <c r="F84" s="161"/>
      <c r="G84" s="161"/>
      <c r="H84" s="49">
        <f>SUM(H78:H83)</f>
        <v>2.0499999999999997E-2</v>
      </c>
      <c r="I84" s="27">
        <f>SUM(I78:I83)</f>
        <v>81.683889065503394</v>
      </c>
    </row>
    <row r="85" spans="1:9" ht="12.75" customHeight="1" x14ac:dyDescent="0.25">
      <c r="A85" s="189"/>
      <c r="B85" s="189"/>
      <c r="C85" s="189"/>
      <c r="D85" s="189"/>
      <c r="E85" s="189"/>
      <c r="F85" s="189"/>
      <c r="G85" s="189"/>
      <c r="H85" s="189"/>
      <c r="I85" s="189"/>
    </row>
    <row r="86" spans="1:9" ht="12.75" customHeight="1" x14ac:dyDescent="0.25">
      <c r="A86" s="23" t="s">
        <v>129</v>
      </c>
      <c r="B86" s="166" t="s">
        <v>130</v>
      </c>
      <c r="C86" s="166"/>
      <c r="D86" s="166"/>
      <c r="E86" s="166"/>
      <c r="F86" s="166"/>
      <c r="G86" s="166"/>
      <c r="H86" s="23" t="s">
        <v>98</v>
      </c>
      <c r="I86" s="23" t="s">
        <v>71</v>
      </c>
    </row>
    <row r="87" spans="1:9" ht="12.75" customHeight="1" x14ac:dyDescent="0.25">
      <c r="A87" s="21" t="s">
        <v>45</v>
      </c>
      <c r="B87" s="163" t="s">
        <v>131</v>
      </c>
      <c r="C87" s="163"/>
      <c r="D87" s="163"/>
      <c r="E87" s="163"/>
      <c r="F87" s="163"/>
      <c r="G87" s="163"/>
      <c r="H87" s="50"/>
      <c r="I87" s="51">
        <v>0</v>
      </c>
    </row>
    <row r="88" spans="1:9" ht="12.75" customHeight="1" x14ac:dyDescent="0.25">
      <c r="A88" s="33"/>
      <c r="B88" s="161" t="s">
        <v>132</v>
      </c>
      <c r="C88" s="161"/>
      <c r="D88" s="161"/>
      <c r="E88" s="161"/>
      <c r="F88" s="161"/>
      <c r="G88" s="161"/>
      <c r="H88" s="52"/>
      <c r="I88" s="27">
        <f>SUM(I87)</f>
        <v>0</v>
      </c>
    </row>
    <row r="89" spans="1:9" ht="12.75" customHeight="1" x14ac:dyDescent="0.25">
      <c r="A89" s="189"/>
      <c r="B89" s="189"/>
      <c r="C89" s="189"/>
      <c r="D89" s="189"/>
      <c r="E89" s="189"/>
      <c r="F89" s="189"/>
      <c r="G89" s="189"/>
      <c r="H89" s="189"/>
      <c r="I89" s="189"/>
    </row>
    <row r="90" spans="1:9" ht="12.75" customHeight="1" x14ac:dyDescent="0.25">
      <c r="A90" s="162" t="s">
        <v>133</v>
      </c>
      <c r="B90" s="162"/>
      <c r="C90" s="162"/>
      <c r="D90" s="162"/>
      <c r="E90" s="162"/>
      <c r="F90" s="162"/>
      <c r="G90" s="162"/>
      <c r="H90" s="162"/>
      <c r="I90" s="162"/>
    </row>
    <row r="91" spans="1:9" ht="12.75" customHeight="1" x14ac:dyDescent="0.25">
      <c r="A91" s="41" t="s">
        <v>121</v>
      </c>
      <c r="B91" s="163" t="s">
        <v>123</v>
      </c>
      <c r="C91" s="163"/>
      <c r="D91" s="163"/>
      <c r="E91" s="163"/>
      <c r="F91" s="163"/>
      <c r="G91" s="163"/>
      <c r="H91" s="163"/>
      <c r="I91" s="25">
        <f>I84</f>
        <v>81.683889065503394</v>
      </c>
    </row>
    <row r="92" spans="1:9" ht="12.75" customHeight="1" x14ac:dyDescent="0.25">
      <c r="A92" s="41" t="s">
        <v>129</v>
      </c>
      <c r="B92" s="164" t="s">
        <v>131</v>
      </c>
      <c r="C92" s="164"/>
      <c r="D92" s="164"/>
      <c r="E92" s="164"/>
      <c r="F92" s="164"/>
      <c r="G92" s="164"/>
      <c r="H92" s="164"/>
      <c r="I92" s="25">
        <f>I88</f>
        <v>0</v>
      </c>
    </row>
    <row r="93" spans="1:9" ht="12.75" customHeight="1" x14ac:dyDescent="0.25">
      <c r="A93" s="161" t="s">
        <v>134</v>
      </c>
      <c r="B93" s="161"/>
      <c r="C93" s="161"/>
      <c r="D93" s="161"/>
      <c r="E93" s="161"/>
      <c r="F93" s="161"/>
      <c r="G93" s="161"/>
      <c r="H93" s="161"/>
      <c r="I93" s="27">
        <f>SUM(I91:I92)</f>
        <v>81.683889065503394</v>
      </c>
    </row>
    <row r="94" spans="1:9" ht="12.75" customHeight="1" x14ac:dyDescent="0.25">
      <c r="A94" s="189"/>
      <c r="B94" s="189"/>
      <c r="C94" s="189"/>
      <c r="D94" s="189"/>
      <c r="E94" s="189"/>
      <c r="F94" s="189"/>
      <c r="G94" s="189"/>
      <c r="H94" s="189"/>
      <c r="I94" s="189"/>
    </row>
    <row r="95" spans="1:9" ht="12.75" customHeight="1" x14ac:dyDescent="0.25">
      <c r="A95" s="144" t="s">
        <v>135</v>
      </c>
      <c r="B95" s="144"/>
      <c r="C95" s="144"/>
      <c r="D95" s="144"/>
      <c r="E95" s="144"/>
      <c r="F95" s="144"/>
      <c r="G95" s="144"/>
      <c r="H95" s="144"/>
      <c r="I95" s="144"/>
    </row>
    <row r="96" spans="1:9" ht="12.75" customHeight="1" x14ac:dyDescent="0.25">
      <c r="A96" s="23">
        <v>5</v>
      </c>
      <c r="B96" s="154" t="s">
        <v>136</v>
      </c>
      <c r="C96" s="154"/>
      <c r="D96" s="154"/>
      <c r="E96" s="154"/>
      <c r="F96" s="154"/>
      <c r="G96" s="154"/>
      <c r="H96" s="154"/>
      <c r="I96" s="23" t="s">
        <v>71</v>
      </c>
    </row>
    <row r="97" spans="1:9" s="45" customFormat="1" ht="12.75" customHeight="1" x14ac:dyDescent="0.25">
      <c r="A97" s="19" t="s">
        <v>45</v>
      </c>
      <c r="B97" s="159" t="s">
        <v>137</v>
      </c>
      <c r="C97" s="159"/>
      <c r="D97" s="159"/>
      <c r="E97" s="159"/>
      <c r="F97" s="159"/>
      <c r="G97" s="159"/>
      <c r="H97" s="159"/>
      <c r="I97" s="99">
        <f>UNIF!J55</f>
        <v>46.5</v>
      </c>
    </row>
    <row r="98" spans="1:9" s="45" customFormat="1" ht="12.75" customHeight="1" x14ac:dyDescent="0.25">
      <c r="A98" s="19" t="s">
        <v>47</v>
      </c>
      <c r="B98" s="159" t="s">
        <v>138</v>
      </c>
      <c r="C98" s="159"/>
      <c r="D98" s="159"/>
      <c r="E98" s="159"/>
      <c r="F98" s="159"/>
      <c r="G98" s="159"/>
      <c r="H98" s="159"/>
      <c r="I98" s="53">
        <v>0</v>
      </c>
    </row>
    <row r="99" spans="1:9" s="45" customFormat="1" ht="12.75" customHeight="1" x14ac:dyDescent="0.25">
      <c r="A99" s="19" t="s">
        <v>50</v>
      </c>
      <c r="B99" s="159" t="s">
        <v>139</v>
      </c>
      <c r="C99" s="159"/>
      <c r="D99" s="159"/>
      <c r="E99" s="159"/>
      <c r="F99" s="159"/>
      <c r="G99" s="159"/>
      <c r="H99" s="159"/>
      <c r="I99" s="99">
        <f>EQUIP!J13</f>
        <v>0.64</v>
      </c>
    </row>
    <row r="100" spans="1:9" ht="12.75" customHeight="1" x14ac:dyDescent="0.25">
      <c r="A100" s="154" t="s">
        <v>140</v>
      </c>
      <c r="B100" s="154"/>
      <c r="C100" s="154"/>
      <c r="D100" s="154"/>
      <c r="E100" s="154"/>
      <c r="F100" s="154"/>
      <c r="G100" s="154"/>
      <c r="H100" s="154"/>
      <c r="I100" s="54">
        <f>SUM(I97:I99)</f>
        <v>47.14</v>
      </c>
    </row>
    <row r="101" spans="1:9" ht="12.75" customHeight="1" x14ac:dyDescent="0.25">
      <c r="A101" s="189"/>
      <c r="B101" s="189"/>
      <c r="C101" s="189"/>
      <c r="D101" s="189"/>
      <c r="E101" s="189"/>
      <c r="F101" s="189"/>
      <c r="G101" s="189"/>
      <c r="H101" s="189"/>
      <c r="I101" s="189"/>
    </row>
    <row r="102" spans="1:9" ht="12.75" customHeight="1" x14ac:dyDescent="0.25">
      <c r="A102" s="144" t="s">
        <v>141</v>
      </c>
      <c r="B102" s="144"/>
      <c r="C102" s="144"/>
      <c r="D102" s="144"/>
      <c r="E102" s="144"/>
      <c r="F102" s="144"/>
      <c r="G102" s="144"/>
      <c r="H102" s="144"/>
      <c r="I102" s="144"/>
    </row>
    <row r="103" spans="1:9" ht="12.75" customHeight="1" x14ac:dyDescent="0.25">
      <c r="A103" s="23">
        <v>6</v>
      </c>
      <c r="B103" s="154" t="s">
        <v>142</v>
      </c>
      <c r="C103" s="154"/>
      <c r="D103" s="154"/>
      <c r="E103" s="154"/>
      <c r="F103" s="154"/>
      <c r="G103" s="154"/>
      <c r="H103" s="23" t="s">
        <v>70</v>
      </c>
      <c r="I103" s="23" t="s">
        <v>71</v>
      </c>
    </row>
    <row r="104" spans="1:9" x14ac:dyDescent="0.25">
      <c r="A104" s="21" t="s">
        <v>45</v>
      </c>
      <c r="B104" s="160" t="s">
        <v>143</v>
      </c>
      <c r="C104" s="160"/>
      <c r="D104" s="160"/>
      <c r="E104" s="160"/>
      <c r="F104" s="160"/>
      <c r="G104" s="160"/>
      <c r="H104" s="44">
        <f>'COOD TERC'!H104</f>
        <v>5.0000000000000001E-3</v>
      </c>
      <c r="I104" s="38">
        <f>SUM($I$123)*H104</f>
        <v>20.567019217401516</v>
      </c>
    </row>
    <row r="105" spans="1:9" x14ac:dyDescent="0.25">
      <c r="A105" s="21" t="s">
        <v>47</v>
      </c>
      <c r="B105" s="160" t="s">
        <v>144</v>
      </c>
      <c r="C105" s="160"/>
      <c r="D105" s="160"/>
      <c r="E105" s="160"/>
      <c r="F105" s="160"/>
      <c r="G105" s="160"/>
      <c r="H105" s="44">
        <f>'COOD TERC'!H105</f>
        <v>5.0000000000000001E-3</v>
      </c>
      <c r="I105" s="38">
        <f>SUM($I$123,I104)*H105</f>
        <v>20.669854313488521</v>
      </c>
    </row>
    <row r="106" spans="1:9" ht="12.75" customHeight="1" x14ac:dyDescent="0.25">
      <c r="A106" s="21"/>
      <c r="B106" s="155"/>
      <c r="C106" s="155"/>
      <c r="D106" s="155"/>
      <c r="E106" s="156" t="s">
        <v>145</v>
      </c>
      <c r="F106" s="156"/>
      <c r="G106" s="156"/>
      <c r="H106" s="156"/>
      <c r="I106" s="55"/>
    </row>
    <row r="107" spans="1:9" ht="12.75" customHeight="1" x14ac:dyDescent="0.25">
      <c r="A107" s="21" t="s">
        <v>50</v>
      </c>
      <c r="B107" s="157" t="s">
        <v>146</v>
      </c>
      <c r="C107" s="157"/>
      <c r="D107" s="157"/>
      <c r="E107" s="158">
        <f>SUM(H109,H110,H113)</f>
        <v>8.6499999999999994E-2</v>
      </c>
      <c r="F107" s="158"/>
      <c r="G107" s="158">
        <f>1-((H109+H110+H113))</f>
        <v>0.91349999999999998</v>
      </c>
      <c r="H107" s="158"/>
      <c r="I107" s="56"/>
    </row>
    <row r="108" spans="1:9" x14ac:dyDescent="0.25">
      <c r="A108" s="21" t="s">
        <v>147</v>
      </c>
      <c r="B108" s="159" t="s">
        <v>148</v>
      </c>
      <c r="C108" s="159"/>
      <c r="D108" s="159"/>
      <c r="E108" s="159"/>
      <c r="F108" s="159"/>
      <c r="G108" s="159"/>
      <c r="H108" s="159"/>
      <c r="I108" s="159"/>
    </row>
    <row r="109" spans="1:9" x14ac:dyDescent="0.25">
      <c r="A109" s="57" t="s">
        <v>149</v>
      </c>
      <c r="B109" s="153" t="s">
        <v>150</v>
      </c>
      <c r="C109" s="153"/>
      <c r="D109" s="153"/>
      <c r="E109" s="153"/>
      <c r="F109" s="153"/>
      <c r="G109" s="153"/>
      <c r="H109" s="31">
        <f>'COOD TERC'!H109</f>
        <v>6.4999999999999997E-3</v>
      </c>
      <c r="I109" s="25">
        <f>SUM($I$123,$I$104,$I$105)*H109/(1-$E$107)</f>
        <v>29.562303952460599</v>
      </c>
    </row>
    <row r="110" spans="1:9" x14ac:dyDescent="0.25">
      <c r="A110" s="57" t="s">
        <v>151</v>
      </c>
      <c r="B110" s="153" t="s">
        <v>152</v>
      </c>
      <c r="C110" s="153"/>
      <c r="D110" s="153"/>
      <c r="E110" s="153"/>
      <c r="F110" s="153"/>
      <c r="G110" s="153"/>
      <c r="H110" s="31">
        <f>'COOD TERC'!H110</f>
        <v>0.03</v>
      </c>
      <c r="I110" s="25">
        <f>SUM($I$123,$I$104,$I$105)*H110/(1-$E$107)</f>
        <v>136.44140285751047</v>
      </c>
    </row>
    <row r="111" spans="1:9" ht="12.75" customHeight="1" x14ac:dyDescent="0.25">
      <c r="A111" s="21" t="s">
        <v>153</v>
      </c>
      <c r="B111" s="152" t="s">
        <v>154</v>
      </c>
      <c r="C111" s="152"/>
      <c r="D111" s="152"/>
      <c r="E111" s="152"/>
      <c r="F111" s="152"/>
      <c r="G111" s="152"/>
      <c r="H111" s="58"/>
      <c r="I111" s="58"/>
    </row>
    <row r="112" spans="1:9" ht="12.75" customHeight="1" x14ac:dyDescent="0.25">
      <c r="A112" s="21" t="s">
        <v>155</v>
      </c>
      <c r="B112" s="152" t="s">
        <v>156</v>
      </c>
      <c r="C112" s="152"/>
      <c r="D112" s="152"/>
      <c r="E112" s="152"/>
      <c r="F112" s="152"/>
      <c r="G112" s="152"/>
      <c r="H112" s="58"/>
      <c r="I112" s="58"/>
    </row>
    <row r="113" spans="1:9" x14ac:dyDescent="0.25">
      <c r="A113" s="57" t="s">
        <v>157</v>
      </c>
      <c r="B113" s="153" t="s">
        <v>158</v>
      </c>
      <c r="C113" s="153"/>
      <c r="D113" s="153"/>
      <c r="E113" s="153"/>
      <c r="F113" s="153"/>
      <c r="G113" s="153"/>
      <c r="H113" s="24">
        <v>0.05</v>
      </c>
      <c r="I113" s="25">
        <f>SUM($I$123,$I$104,$I$105)*H113/(1-$E$107)</f>
        <v>227.40233809585075</v>
      </c>
    </row>
    <row r="114" spans="1:9" ht="12.75" customHeight="1" x14ac:dyDescent="0.25">
      <c r="A114" s="154" t="s">
        <v>159</v>
      </c>
      <c r="B114" s="154"/>
      <c r="C114" s="154"/>
      <c r="D114" s="154"/>
      <c r="E114" s="154"/>
      <c r="F114" s="154"/>
      <c r="G114" s="154"/>
      <c r="H114" s="154"/>
      <c r="I114" s="27">
        <f>SUM(I104:I113)</f>
        <v>434.64291843671185</v>
      </c>
    </row>
    <row r="115" spans="1:9" ht="12.75" customHeight="1" x14ac:dyDescent="0.25">
      <c r="A115" s="189"/>
      <c r="B115" s="189"/>
      <c r="C115" s="189"/>
      <c r="D115" s="189"/>
      <c r="E115" s="189"/>
      <c r="F115" s="189"/>
      <c r="G115" s="189"/>
      <c r="H115" s="189"/>
      <c r="I115" s="189"/>
    </row>
    <row r="116" spans="1:9" ht="12.75" customHeight="1" x14ac:dyDescent="0.25">
      <c r="A116" s="144" t="s">
        <v>160</v>
      </c>
      <c r="B116" s="144"/>
      <c r="C116" s="144"/>
      <c r="D116" s="144"/>
      <c r="E116" s="144"/>
      <c r="F116" s="144"/>
      <c r="G116" s="144"/>
      <c r="H116" s="144"/>
      <c r="I116" s="144"/>
    </row>
    <row r="117" spans="1:9" ht="12.75" customHeight="1" x14ac:dyDescent="0.25">
      <c r="A117" s="23"/>
      <c r="B117" s="154" t="s">
        <v>161</v>
      </c>
      <c r="C117" s="154"/>
      <c r="D117" s="154"/>
      <c r="E117" s="154"/>
      <c r="F117" s="154"/>
      <c r="G117" s="154"/>
      <c r="H117" s="154"/>
      <c r="I117" s="23" t="s">
        <v>71</v>
      </c>
    </row>
    <row r="118" spans="1:9" ht="12.75" customHeight="1" x14ac:dyDescent="0.25">
      <c r="A118" s="22" t="s">
        <v>45</v>
      </c>
      <c r="B118" s="147" t="s">
        <v>162</v>
      </c>
      <c r="C118" s="147"/>
      <c r="D118" s="147"/>
      <c r="E118" s="147"/>
      <c r="F118" s="147"/>
      <c r="G118" s="147"/>
      <c r="H118" s="147"/>
      <c r="I118" s="25">
        <f>I32</f>
        <v>1858.0119999999999</v>
      </c>
    </row>
    <row r="119" spans="1:9" ht="12.75" customHeight="1" x14ac:dyDescent="0.25">
      <c r="A119" s="22" t="s">
        <v>47</v>
      </c>
      <c r="B119" s="147" t="s">
        <v>163</v>
      </c>
      <c r="C119" s="147"/>
      <c r="D119" s="147"/>
      <c r="E119" s="147"/>
      <c r="F119" s="147"/>
      <c r="G119" s="147"/>
      <c r="H119" s="147"/>
      <c r="I119" s="25">
        <f>I64</f>
        <v>2003.7533612148</v>
      </c>
    </row>
    <row r="120" spans="1:9" ht="12.75" customHeight="1" x14ac:dyDescent="0.25">
      <c r="A120" s="22" t="s">
        <v>50</v>
      </c>
      <c r="B120" s="147" t="s">
        <v>164</v>
      </c>
      <c r="C120" s="147"/>
      <c r="D120" s="147"/>
      <c r="E120" s="147"/>
      <c r="F120" s="147"/>
      <c r="G120" s="147"/>
      <c r="H120" s="147"/>
      <c r="I120" s="25">
        <f>I74</f>
        <v>122.8145932</v>
      </c>
    </row>
    <row r="121" spans="1:9" ht="12.75" customHeight="1" x14ac:dyDescent="0.25">
      <c r="A121" s="22" t="s">
        <v>53</v>
      </c>
      <c r="B121" s="147" t="s">
        <v>165</v>
      </c>
      <c r="C121" s="147"/>
      <c r="D121" s="147"/>
      <c r="E121" s="147"/>
      <c r="F121" s="147"/>
      <c r="G121" s="147"/>
      <c r="H121" s="147"/>
      <c r="I121" s="25">
        <f>I93</f>
        <v>81.683889065503394</v>
      </c>
    </row>
    <row r="122" spans="1:9" ht="12.75" customHeight="1" x14ac:dyDescent="0.25">
      <c r="A122" s="22" t="s">
        <v>87</v>
      </c>
      <c r="B122" s="147" t="s">
        <v>166</v>
      </c>
      <c r="C122" s="147"/>
      <c r="D122" s="147"/>
      <c r="E122" s="147"/>
      <c r="F122" s="147"/>
      <c r="G122" s="147"/>
      <c r="H122" s="147"/>
      <c r="I122" s="25">
        <f>I100</f>
        <v>47.14</v>
      </c>
    </row>
    <row r="123" spans="1:9" ht="12.75" customHeight="1" x14ac:dyDescent="0.25">
      <c r="A123" s="148" t="s">
        <v>167</v>
      </c>
      <c r="B123" s="148"/>
      <c r="C123" s="148"/>
      <c r="D123" s="148"/>
      <c r="E123" s="148"/>
      <c r="F123" s="148"/>
      <c r="G123" s="148"/>
      <c r="H123" s="148"/>
      <c r="I123" s="59">
        <f>SUM(I118:I122)</f>
        <v>4113.4038434803033</v>
      </c>
    </row>
    <row r="124" spans="1:9" ht="12.75" customHeight="1" x14ac:dyDescent="0.25">
      <c r="A124" s="22" t="s">
        <v>89</v>
      </c>
      <c r="B124" s="149" t="s">
        <v>168</v>
      </c>
      <c r="C124" s="149"/>
      <c r="D124" s="149"/>
      <c r="E124" s="149"/>
      <c r="F124" s="149"/>
      <c r="G124" s="149"/>
      <c r="H124" s="149"/>
      <c r="I124" s="25">
        <f>I114</f>
        <v>434.64291843671185</v>
      </c>
    </row>
    <row r="125" spans="1:9" ht="12.75" customHeight="1" x14ac:dyDescent="0.25">
      <c r="A125" s="148" t="s">
        <v>169</v>
      </c>
      <c r="B125" s="148"/>
      <c r="C125" s="148"/>
      <c r="D125" s="148"/>
      <c r="E125" s="148"/>
      <c r="F125" s="148"/>
      <c r="G125" s="148"/>
      <c r="H125" s="148"/>
      <c r="I125" s="60">
        <f>ROUND(SUM(I123:I124),2)</f>
        <v>4548.05</v>
      </c>
    </row>
    <row r="126" spans="1:9" ht="12.75" customHeight="1" x14ac:dyDescent="0.25">
      <c r="A126" s="189"/>
      <c r="B126" s="189"/>
      <c r="C126" s="189"/>
      <c r="D126" s="189"/>
      <c r="E126" s="189"/>
      <c r="F126" s="189"/>
      <c r="G126" s="189"/>
      <c r="H126" s="189"/>
      <c r="I126" s="189"/>
    </row>
    <row r="127" spans="1:9" ht="12.75" customHeight="1" x14ac:dyDescent="0.25">
      <c r="A127" s="144" t="s">
        <v>170</v>
      </c>
      <c r="B127" s="144"/>
      <c r="C127" s="144"/>
      <c r="D127" s="144"/>
      <c r="E127" s="144"/>
      <c r="F127" s="144"/>
      <c r="G127" s="144"/>
      <c r="H127" s="144"/>
      <c r="I127" s="144"/>
    </row>
    <row r="128" spans="1:9" ht="24" x14ac:dyDescent="0.25">
      <c r="A128" s="150" t="s">
        <v>171</v>
      </c>
      <c r="B128" s="150"/>
      <c r="C128" s="61" t="s">
        <v>172</v>
      </c>
      <c r="D128" s="151" t="s">
        <v>173</v>
      </c>
      <c r="E128" s="151"/>
      <c r="F128" s="151" t="s">
        <v>174</v>
      </c>
      <c r="G128" s="151"/>
      <c r="H128" s="62" t="s">
        <v>175</v>
      </c>
      <c r="I128" s="63" t="s">
        <v>176</v>
      </c>
    </row>
    <row r="129" spans="1:9" ht="12.75" customHeight="1" x14ac:dyDescent="0.25">
      <c r="A129" s="20" t="s">
        <v>45</v>
      </c>
      <c r="B129" s="64" t="str">
        <f>A8</f>
        <v>COPEIRA</v>
      </c>
      <c r="C129" s="65">
        <f>I125</f>
        <v>4548.05</v>
      </c>
      <c r="D129" s="142">
        <v>1</v>
      </c>
      <c r="E129" s="142"/>
      <c r="F129" s="143">
        <f>(C129*D129)</f>
        <v>4548.05</v>
      </c>
      <c r="G129" s="143"/>
      <c r="H129" s="20">
        <f>H19</f>
        <v>3</v>
      </c>
      <c r="I129" s="66">
        <f>F129*H129</f>
        <v>13644.150000000001</v>
      </c>
    </row>
    <row r="130" spans="1:9" ht="12.75" customHeight="1" x14ac:dyDescent="0.25">
      <c r="A130" s="189"/>
      <c r="B130" s="189"/>
      <c r="C130" s="189"/>
      <c r="D130" s="189"/>
      <c r="E130" s="189"/>
      <c r="F130" s="189"/>
      <c r="G130" s="189"/>
      <c r="H130" s="189"/>
      <c r="I130" s="189"/>
    </row>
    <row r="131" spans="1:9" ht="12.75" customHeight="1" x14ac:dyDescent="0.25">
      <c r="A131" s="144" t="s">
        <v>177</v>
      </c>
      <c r="B131" s="144"/>
      <c r="C131" s="144"/>
      <c r="D131" s="144"/>
      <c r="E131" s="144"/>
      <c r="F131" s="144"/>
      <c r="G131" s="144"/>
      <c r="H131" s="144"/>
      <c r="I131" s="144"/>
    </row>
    <row r="132" spans="1:9" ht="12.75" customHeight="1" x14ac:dyDescent="0.25">
      <c r="A132" s="20"/>
      <c r="B132" s="145" t="s">
        <v>178</v>
      </c>
      <c r="C132" s="145"/>
      <c r="D132" s="145"/>
      <c r="E132" s="145"/>
      <c r="F132" s="145"/>
      <c r="G132" s="145"/>
      <c r="H132" s="145"/>
      <c r="I132" s="67" t="s">
        <v>71</v>
      </c>
    </row>
    <row r="133" spans="1:9" ht="12.75" customHeight="1" x14ac:dyDescent="0.25">
      <c r="A133" s="20" t="s">
        <v>45</v>
      </c>
      <c r="B133" s="142" t="s">
        <v>179</v>
      </c>
      <c r="C133" s="142"/>
      <c r="D133" s="142"/>
      <c r="E133" s="142"/>
      <c r="F133" s="142"/>
      <c r="G133" s="142"/>
      <c r="H133" s="142"/>
      <c r="I133" s="68">
        <f>I125</f>
        <v>4548.05</v>
      </c>
    </row>
    <row r="134" spans="1:9" ht="12.75" customHeight="1" x14ac:dyDescent="0.25">
      <c r="A134" s="20" t="s">
        <v>47</v>
      </c>
      <c r="B134" s="142" t="s">
        <v>180</v>
      </c>
      <c r="C134" s="142"/>
      <c r="D134" s="142"/>
      <c r="E134" s="142"/>
      <c r="F134" s="142"/>
      <c r="G134" s="142"/>
      <c r="H134" s="142"/>
      <c r="I134" s="68">
        <f>(H19*I133)</f>
        <v>13644.150000000001</v>
      </c>
    </row>
    <row r="135" spans="1:9" ht="12.75" customHeight="1" x14ac:dyDescent="0.25">
      <c r="A135" s="20" t="s">
        <v>50</v>
      </c>
      <c r="B135" s="146" t="s">
        <v>181</v>
      </c>
      <c r="C135" s="146"/>
      <c r="D135" s="146"/>
      <c r="E135" s="146"/>
      <c r="F135" s="146"/>
      <c r="G135" s="146"/>
      <c r="H135" s="146"/>
      <c r="I135" s="69">
        <f>(I134*12)</f>
        <v>163729.80000000002</v>
      </c>
    </row>
  </sheetData>
  <mergeCells count="156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A27:I27"/>
    <mergeCell ref="A28:I28"/>
    <mergeCell ref="B29:G29"/>
    <mergeCell ref="B30:G30"/>
    <mergeCell ref="B31:G31"/>
    <mergeCell ref="A32:H32"/>
    <mergeCell ref="A33:I33"/>
    <mergeCell ref="A34:I34"/>
    <mergeCell ref="B35:G35"/>
    <mergeCell ref="B36:G36"/>
    <mergeCell ref="B37:G37"/>
    <mergeCell ref="B38:G38"/>
    <mergeCell ref="A39:I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A50:I50"/>
    <mergeCell ref="B51:G51"/>
    <mergeCell ref="B52:G52"/>
    <mergeCell ref="B53:G53"/>
    <mergeCell ref="B54:G54"/>
    <mergeCell ref="B55:G55"/>
    <mergeCell ref="B56:G56"/>
    <mergeCell ref="B57:G57"/>
    <mergeCell ref="B58:G58"/>
    <mergeCell ref="A59:I59"/>
    <mergeCell ref="A60:I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B84:G84"/>
    <mergeCell ref="A85:I85"/>
    <mergeCell ref="B86:G86"/>
    <mergeCell ref="B87:G87"/>
    <mergeCell ref="B88:G88"/>
    <mergeCell ref="A89:I89"/>
    <mergeCell ref="A90:I90"/>
    <mergeCell ref="B91:H91"/>
    <mergeCell ref="B92:H92"/>
    <mergeCell ref="A93:H93"/>
    <mergeCell ref="A94:I94"/>
    <mergeCell ref="A95:I95"/>
    <mergeCell ref="B96:H96"/>
    <mergeCell ref="B97:H97"/>
    <mergeCell ref="B98:H98"/>
    <mergeCell ref="B99:H99"/>
    <mergeCell ref="A100:H100"/>
    <mergeCell ref="A101:I101"/>
    <mergeCell ref="A102:I102"/>
    <mergeCell ref="B103:G103"/>
    <mergeCell ref="B104:G104"/>
    <mergeCell ref="B105:G105"/>
    <mergeCell ref="B106:D106"/>
    <mergeCell ref="E106:H106"/>
    <mergeCell ref="B107:D107"/>
    <mergeCell ref="E107:F107"/>
    <mergeCell ref="G107:H107"/>
    <mergeCell ref="B108:I108"/>
    <mergeCell ref="B109:G109"/>
    <mergeCell ref="B110:G110"/>
    <mergeCell ref="B111:G111"/>
    <mergeCell ref="B112:G112"/>
    <mergeCell ref="B113:G113"/>
    <mergeCell ref="A114:H114"/>
    <mergeCell ref="A115:I115"/>
    <mergeCell ref="A116:I116"/>
    <mergeCell ref="B117:H117"/>
    <mergeCell ref="B118:H118"/>
    <mergeCell ref="B119:H119"/>
    <mergeCell ref="D129:E129"/>
    <mergeCell ref="F129:G129"/>
    <mergeCell ref="A130:I130"/>
    <mergeCell ref="A131:I131"/>
    <mergeCell ref="B132:H132"/>
    <mergeCell ref="B133:H133"/>
    <mergeCell ref="B134:H134"/>
    <mergeCell ref="B135:H135"/>
    <mergeCell ref="B120:H120"/>
    <mergeCell ref="B121:H121"/>
    <mergeCell ref="B122:H122"/>
    <mergeCell ref="A123:H123"/>
    <mergeCell ref="B124:H124"/>
    <mergeCell ref="A125:H125"/>
    <mergeCell ref="A126:I126"/>
    <mergeCell ref="A127:I127"/>
    <mergeCell ref="A128:B128"/>
    <mergeCell ref="D128:E128"/>
    <mergeCell ref="F128:G128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AMJ135"/>
  <sheetViews>
    <sheetView topLeftCell="A40" zoomScaleNormal="100" workbookViewId="0">
      <selection activeCell="I52" sqref="I52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188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6.25" customHeight="1" x14ac:dyDescent="0.25">
      <c r="A15" s="21" t="s">
        <v>50</v>
      </c>
      <c r="B15" s="182" t="s">
        <v>51</v>
      </c>
      <c r="C15" s="182"/>
      <c r="D15" s="182"/>
      <c r="E15" s="184" t="str">
        <f>'COOD TERC'!E15:I15</f>
        <v>CCT Nº CE000508/2023 - SEEACONCE x SEACEC e 1º Termo Aditivo Nº CE000127/2024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2</v>
      </c>
      <c r="I19" s="176"/>
    </row>
    <row r="20" spans="1:9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f>ENC!H23</f>
        <v>1580.23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RECEPCIONISTA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72" t="s">
        <v>189</v>
      </c>
      <c r="I26" s="172"/>
    </row>
    <row r="27" spans="1:9" ht="12.75" customHeight="1" x14ac:dyDescent="0.25">
      <c r="A27" s="189"/>
      <c r="B27" s="189"/>
      <c r="C27" s="189"/>
      <c r="D27" s="189"/>
      <c r="E27" s="189"/>
      <c r="F27" s="189"/>
      <c r="G27" s="189"/>
      <c r="H27" s="189"/>
      <c r="I27" s="189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1580.23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474.06899999999996</v>
      </c>
    </row>
    <row r="32" spans="1:9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2054.299</v>
      </c>
    </row>
    <row r="33" spans="1:9" x14ac:dyDescent="0.25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171.12310669999999</v>
      </c>
    </row>
    <row r="37" spans="1:9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248.570179</v>
      </c>
    </row>
    <row r="38" spans="1:9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419.69328569999999</v>
      </c>
    </row>
    <row r="39" spans="1:9" ht="12.7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494.79845714000004</v>
      </c>
    </row>
    <row r="42" spans="1:9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61.849807142500005</v>
      </c>
    </row>
    <row r="43" spans="1:9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f>'COOD TERC'!H43</f>
        <v>1.4999999999999999E-2</v>
      </c>
      <c r="I43" s="25">
        <f t="shared" si="0"/>
        <v>37.109884285500002</v>
      </c>
    </row>
    <row r="44" spans="1:9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37.109884285500002</v>
      </c>
    </row>
    <row r="45" spans="1:9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24.739922857000003</v>
      </c>
    </row>
    <row r="46" spans="1:9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14.843953714200001</v>
      </c>
    </row>
    <row r="47" spans="1:9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4.9479845714000001</v>
      </c>
    </row>
    <row r="48" spans="1:9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197.91938285600003</v>
      </c>
    </row>
    <row r="49" spans="1:9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873.31927685210007</v>
      </c>
    </row>
    <row r="50" spans="1:9" ht="12.75" customHeight="1" x14ac:dyDescent="0.25">
      <c r="A50" s="189"/>
      <c r="B50" s="189"/>
      <c r="C50" s="189"/>
      <c r="D50" s="189"/>
      <c r="E50" s="189"/>
      <c r="F50" s="189"/>
      <c r="G50" s="189"/>
      <c r="H50" s="189"/>
      <c r="I50" s="189"/>
    </row>
    <row r="51" spans="1:9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401</v>
      </c>
      <c r="C52" s="170"/>
      <c r="D52" s="170"/>
      <c r="E52" s="170"/>
      <c r="F52" s="170"/>
      <c r="G52" s="170"/>
      <c r="H52" s="122">
        <f>'COOD TERC'!H52</f>
        <v>4.5</v>
      </c>
      <c r="I52" s="36">
        <f>(22*2*H52)-(I30*6%)</f>
        <v>103.1862</v>
      </c>
    </row>
    <row r="53" spans="1:9" x14ac:dyDescent="0.25">
      <c r="A53" s="19" t="s">
        <v>47</v>
      </c>
      <c r="B53" s="170" t="s">
        <v>99</v>
      </c>
      <c r="C53" s="170"/>
      <c r="D53" s="170"/>
      <c r="E53" s="170"/>
      <c r="F53" s="170"/>
      <c r="G53" s="170"/>
      <c r="H53" s="122">
        <f>'COOD TERC'!H53</f>
        <v>26</v>
      </c>
      <c r="I53" s="38">
        <f>(22*H53)*0.99</f>
        <v>566.28</v>
      </c>
    </row>
    <row r="54" spans="1:9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f>'COOD TERC'!H54</f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f>'COOD TERC'!H55</f>
        <v>2.5</v>
      </c>
      <c r="I55" s="36">
        <f>H55</f>
        <v>2.5</v>
      </c>
    </row>
    <row r="56" spans="1:9" s="37" customFormat="1" x14ac:dyDescent="0.25">
      <c r="A56" s="19" t="s">
        <v>87</v>
      </c>
      <c r="B56" s="170" t="s">
        <v>102</v>
      </c>
      <c r="C56" s="170"/>
      <c r="D56" s="170"/>
      <c r="E56" s="170"/>
      <c r="F56" s="170"/>
      <c r="G56" s="170"/>
      <c r="H56" s="122">
        <f>'COOD TERC'!H56</f>
        <v>246.47</v>
      </c>
      <c r="I56" s="38">
        <f>(H56*6*0.05)/12</f>
        <v>6.1617500000000005</v>
      </c>
    </row>
    <row r="57" spans="1:9" s="37" customFormat="1" ht="12.75" customHeight="1" x14ac:dyDescent="0.25">
      <c r="A57" s="19" t="s">
        <v>89</v>
      </c>
      <c r="B57" s="170" t="s">
        <v>103</v>
      </c>
      <c r="C57" s="170"/>
      <c r="D57" s="170"/>
      <c r="E57" s="170"/>
      <c r="F57" s="170"/>
      <c r="G57" s="170"/>
      <c r="H57" s="122">
        <f>'COOD TERC'!H57</f>
        <v>100</v>
      </c>
      <c r="I57" s="38">
        <f>H57</f>
        <v>100</v>
      </c>
    </row>
    <row r="58" spans="1:9" ht="12.75" customHeight="1" x14ac:dyDescent="0.25">
      <c r="A58" s="33"/>
      <c r="B58" s="154" t="s">
        <v>104</v>
      </c>
      <c r="C58" s="154"/>
      <c r="D58" s="154"/>
      <c r="E58" s="154"/>
      <c r="F58" s="154"/>
      <c r="G58" s="154"/>
      <c r="H58" s="33"/>
      <c r="I58" s="40">
        <f>SUM(I52:I57)</f>
        <v>825.22794999999996</v>
      </c>
    </row>
    <row r="59" spans="1:9" ht="12" customHeight="1" x14ac:dyDescent="0.25">
      <c r="A59" s="189"/>
      <c r="B59" s="189"/>
      <c r="C59" s="189"/>
      <c r="D59" s="189"/>
      <c r="E59" s="189"/>
      <c r="F59" s="189"/>
      <c r="G59" s="189"/>
      <c r="H59" s="189"/>
      <c r="I59" s="189"/>
    </row>
    <row r="60" spans="1:9" ht="12.75" customHeight="1" x14ac:dyDescent="0.25">
      <c r="A60" s="154" t="s">
        <v>105</v>
      </c>
      <c r="B60" s="154"/>
      <c r="C60" s="154"/>
      <c r="D60" s="154"/>
      <c r="E60" s="154"/>
      <c r="F60" s="154"/>
      <c r="G60" s="154"/>
      <c r="H60" s="154"/>
      <c r="I60" s="154"/>
    </row>
    <row r="61" spans="1:9" ht="12.75" customHeight="1" x14ac:dyDescent="0.25">
      <c r="A61" s="41" t="s">
        <v>76</v>
      </c>
      <c r="B61" s="164" t="s">
        <v>106</v>
      </c>
      <c r="C61" s="164"/>
      <c r="D61" s="164"/>
      <c r="E61" s="164"/>
      <c r="F61" s="164"/>
      <c r="G61" s="164"/>
      <c r="H61" s="164"/>
      <c r="I61" s="25">
        <f>I38</f>
        <v>419.69328569999999</v>
      </c>
    </row>
    <row r="62" spans="1:9" ht="12.75" customHeight="1" x14ac:dyDescent="0.25">
      <c r="A62" s="41" t="s">
        <v>81</v>
      </c>
      <c r="B62" s="164" t="s">
        <v>107</v>
      </c>
      <c r="C62" s="164"/>
      <c r="D62" s="164"/>
      <c r="E62" s="164"/>
      <c r="F62" s="164"/>
      <c r="G62" s="164"/>
      <c r="H62" s="164"/>
      <c r="I62" s="25">
        <f>I49</f>
        <v>873.31927685210007</v>
      </c>
    </row>
    <row r="63" spans="1:9" ht="12.75" customHeight="1" x14ac:dyDescent="0.25">
      <c r="A63" s="41" t="s">
        <v>96</v>
      </c>
      <c r="B63" s="164" t="s">
        <v>108</v>
      </c>
      <c r="C63" s="164"/>
      <c r="D63" s="164"/>
      <c r="E63" s="164"/>
      <c r="F63" s="164"/>
      <c r="G63" s="164"/>
      <c r="H63" s="164"/>
      <c r="I63" s="25">
        <f>I58</f>
        <v>825.22794999999996</v>
      </c>
    </row>
    <row r="64" spans="1:9" ht="12.75" customHeight="1" x14ac:dyDescent="0.25">
      <c r="A64" s="161" t="s">
        <v>109</v>
      </c>
      <c r="B64" s="161"/>
      <c r="C64" s="161"/>
      <c r="D64" s="161"/>
      <c r="E64" s="161"/>
      <c r="F64" s="161"/>
      <c r="G64" s="161"/>
      <c r="H64" s="161"/>
      <c r="I64" s="27">
        <f>SUM(I61:I63)</f>
        <v>2118.2405125521</v>
      </c>
    </row>
    <row r="65" spans="1:9" x14ac:dyDescent="0.25">
      <c r="A65" s="189"/>
      <c r="B65" s="189"/>
      <c r="C65" s="189"/>
      <c r="D65" s="189"/>
      <c r="E65" s="189"/>
      <c r="F65" s="189"/>
      <c r="G65" s="189"/>
      <c r="H65" s="189"/>
      <c r="I65" s="189"/>
    </row>
    <row r="66" spans="1:9" ht="12.75" customHeight="1" x14ac:dyDescent="0.25">
      <c r="A66" s="144" t="s">
        <v>110</v>
      </c>
      <c r="B66" s="144"/>
      <c r="C66" s="144"/>
      <c r="D66" s="144"/>
      <c r="E66" s="144"/>
      <c r="F66" s="144"/>
      <c r="G66" s="144"/>
      <c r="H66" s="144"/>
      <c r="I66" s="144"/>
    </row>
    <row r="67" spans="1:9" ht="12.75" customHeight="1" x14ac:dyDescent="0.25">
      <c r="A67" s="42" t="s">
        <v>111</v>
      </c>
      <c r="B67" s="166" t="s">
        <v>112</v>
      </c>
      <c r="C67" s="166"/>
      <c r="D67" s="166"/>
      <c r="E67" s="166"/>
      <c r="F67" s="166"/>
      <c r="G67" s="166"/>
      <c r="H67" s="23" t="s">
        <v>70</v>
      </c>
      <c r="I67" s="23" t="s">
        <v>71</v>
      </c>
    </row>
    <row r="68" spans="1:9" s="37" customFormat="1" x14ac:dyDescent="0.25">
      <c r="A68" s="19" t="s">
        <v>45</v>
      </c>
      <c r="B68" s="153" t="s">
        <v>113</v>
      </c>
      <c r="C68" s="153"/>
      <c r="D68" s="153"/>
      <c r="E68" s="153"/>
      <c r="F68" s="153"/>
      <c r="G68" s="153"/>
      <c r="H68" s="43">
        <v>4.1999999999999997E-3</v>
      </c>
      <c r="I68" s="38">
        <f t="shared" ref="I68:I73" si="1">$I$32*H68</f>
        <v>8.6280557999999985</v>
      </c>
    </row>
    <row r="69" spans="1:9" x14ac:dyDescent="0.25">
      <c r="A69" s="19" t="s">
        <v>47</v>
      </c>
      <c r="B69" s="153" t="s">
        <v>114</v>
      </c>
      <c r="C69" s="153"/>
      <c r="D69" s="153"/>
      <c r="E69" s="153"/>
      <c r="F69" s="153"/>
      <c r="G69" s="153"/>
      <c r="H69" s="44">
        <v>2.9999999999999997E-4</v>
      </c>
      <c r="I69" s="38">
        <f t="shared" si="1"/>
        <v>0.61628969999999994</v>
      </c>
    </row>
    <row r="70" spans="1:9" s="45" customFormat="1" x14ac:dyDescent="0.25">
      <c r="A70" s="19" t="s">
        <v>50</v>
      </c>
      <c r="B70" s="153" t="s">
        <v>115</v>
      </c>
      <c r="C70" s="153"/>
      <c r="D70" s="153"/>
      <c r="E70" s="153"/>
      <c r="F70" s="153"/>
      <c r="G70" s="153"/>
      <c r="H70" s="44">
        <v>3.44E-2</v>
      </c>
      <c r="I70" s="38">
        <f t="shared" si="1"/>
        <v>70.667885600000005</v>
      </c>
    </row>
    <row r="71" spans="1:9" s="37" customFormat="1" x14ac:dyDescent="0.25">
      <c r="A71" s="19" t="s">
        <v>53</v>
      </c>
      <c r="B71" s="153" t="s">
        <v>116</v>
      </c>
      <c r="C71" s="153"/>
      <c r="D71" s="153"/>
      <c r="E71" s="153"/>
      <c r="F71" s="153"/>
      <c r="G71" s="153"/>
      <c r="H71" s="43">
        <v>1.9400000000000001E-2</v>
      </c>
      <c r="I71" s="38">
        <f t="shared" si="1"/>
        <v>39.853400600000001</v>
      </c>
    </row>
    <row r="72" spans="1:9" s="45" customFormat="1" x14ac:dyDescent="0.25">
      <c r="A72" s="19" t="s">
        <v>87</v>
      </c>
      <c r="B72" s="153" t="s">
        <v>117</v>
      </c>
      <c r="C72" s="153"/>
      <c r="D72" s="153"/>
      <c r="E72" s="153"/>
      <c r="F72" s="153"/>
      <c r="G72" s="153"/>
      <c r="H72" s="43">
        <v>7.1999999999999998E-3</v>
      </c>
      <c r="I72" s="38">
        <f t="shared" si="1"/>
        <v>14.790952799999999</v>
      </c>
    </row>
    <row r="73" spans="1:9" s="45" customFormat="1" x14ac:dyDescent="0.25">
      <c r="A73" s="19" t="s">
        <v>89</v>
      </c>
      <c r="B73" s="153" t="s">
        <v>118</v>
      </c>
      <c r="C73" s="153"/>
      <c r="D73" s="153"/>
      <c r="E73" s="153"/>
      <c r="F73" s="153"/>
      <c r="G73" s="153"/>
      <c r="H73" s="44">
        <v>5.9999999999999995E-4</v>
      </c>
      <c r="I73" s="38">
        <f t="shared" si="1"/>
        <v>1.2325793999999999</v>
      </c>
    </row>
    <row r="74" spans="1:9" s="45" customFormat="1" ht="12.75" customHeight="1" x14ac:dyDescent="0.25">
      <c r="A74" s="167" t="s">
        <v>119</v>
      </c>
      <c r="B74" s="167"/>
      <c r="C74" s="167"/>
      <c r="D74" s="167"/>
      <c r="E74" s="167"/>
      <c r="F74" s="167"/>
      <c r="G74" s="167"/>
      <c r="H74" s="46">
        <f>SUM(H68:H73)</f>
        <v>6.6100000000000006E-2</v>
      </c>
      <c r="I74" s="47">
        <f>SUM(I68:I73)</f>
        <v>135.78916389999998</v>
      </c>
    </row>
    <row r="75" spans="1:9" s="45" customFormat="1" x14ac:dyDescent="0.25">
      <c r="A75" s="189"/>
      <c r="B75" s="189"/>
      <c r="C75" s="189"/>
      <c r="D75" s="189"/>
      <c r="E75" s="189"/>
      <c r="F75" s="189"/>
      <c r="G75" s="189"/>
      <c r="H75" s="189"/>
      <c r="I75" s="189"/>
    </row>
    <row r="76" spans="1:9" s="45" customFormat="1" ht="12.75" customHeight="1" x14ac:dyDescent="0.25">
      <c r="A76" s="144" t="s">
        <v>120</v>
      </c>
      <c r="B76" s="144"/>
      <c r="C76" s="144"/>
      <c r="D76" s="144"/>
      <c r="E76" s="144"/>
      <c r="F76" s="144"/>
      <c r="G76" s="144"/>
      <c r="H76" s="144"/>
      <c r="I76" s="144"/>
    </row>
    <row r="77" spans="1:9" s="45" customFormat="1" ht="12.75" customHeight="1" x14ac:dyDescent="0.25">
      <c r="A77" s="42" t="s">
        <v>121</v>
      </c>
      <c r="B77" s="168" t="s">
        <v>122</v>
      </c>
      <c r="C77" s="168"/>
      <c r="D77" s="168"/>
      <c r="E77" s="168"/>
      <c r="F77" s="168"/>
      <c r="G77" s="168"/>
      <c r="H77" s="42" t="s">
        <v>70</v>
      </c>
      <c r="I77" s="42" t="s">
        <v>71</v>
      </c>
    </row>
    <row r="78" spans="1:9" s="45" customFormat="1" ht="12.75" customHeight="1" x14ac:dyDescent="0.25">
      <c r="A78" s="19" t="s">
        <v>45</v>
      </c>
      <c r="B78" s="169" t="s">
        <v>400</v>
      </c>
      <c r="C78" s="169"/>
      <c r="D78" s="169"/>
      <c r="E78" s="169"/>
      <c r="F78" s="169"/>
      <c r="G78" s="169"/>
      <c r="H78" s="48">
        <v>0</v>
      </c>
      <c r="I78" s="38">
        <v>0</v>
      </c>
    </row>
    <row r="79" spans="1:9" s="45" customFormat="1" ht="13.9" customHeight="1" x14ac:dyDescent="0.25">
      <c r="A79" s="19" t="s">
        <v>47</v>
      </c>
      <c r="B79" s="165" t="s">
        <v>123</v>
      </c>
      <c r="C79" s="165"/>
      <c r="D79" s="165"/>
      <c r="E79" s="165"/>
      <c r="F79" s="165"/>
      <c r="G79" s="165"/>
      <c r="H79" s="44">
        <v>2.8E-3</v>
      </c>
      <c r="I79" s="38">
        <f t="shared" ref="I79:I83" si="2">SUM($I$32,$I$64,$I$74)*H79</f>
        <v>12.06332029406588</v>
      </c>
    </row>
    <row r="80" spans="1:9" s="45" customFormat="1" x14ac:dyDescent="0.25">
      <c r="A80" s="19" t="s">
        <v>50</v>
      </c>
      <c r="B80" s="159" t="s">
        <v>124</v>
      </c>
      <c r="C80" s="159"/>
      <c r="D80" s="159"/>
      <c r="E80" s="159"/>
      <c r="F80" s="159"/>
      <c r="G80" s="159"/>
      <c r="H80" s="44">
        <v>2.0000000000000001E-4</v>
      </c>
      <c r="I80" s="38">
        <f t="shared" si="2"/>
        <v>0.86166573529042001</v>
      </c>
    </row>
    <row r="81" spans="1:9" s="45" customFormat="1" ht="13.9" customHeight="1" x14ac:dyDescent="0.25">
      <c r="A81" s="19" t="s">
        <v>53</v>
      </c>
      <c r="B81" s="165" t="s">
        <v>125</v>
      </c>
      <c r="C81" s="165"/>
      <c r="D81" s="165"/>
      <c r="E81" s="165"/>
      <c r="F81" s="165"/>
      <c r="G81" s="165"/>
      <c r="H81" s="44">
        <v>6.9999999999999999E-4</v>
      </c>
      <c r="I81" s="38">
        <f t="shared" si="2"/>
        <v>3.01583007351647</v>
      </c>
    </row>
    <row r="82" spans="1:9" s="45" customFormat="1" x14ac:dyDescent="0.25">
      <c r="A82" s="19" t="s">
        <v>87</v>
      </c>
      <c r="B82" s="159" t="s">
        <v>126</v>
      </c>
      <c r="C82" s="159"/>
      <c r="D82" s="159"/>
      <c r="E82" s="159"/>
      <c r="F82" s="159"/>
      <c r="G82" s="159"/>
      <c r="H82" s="44">
        <v>2.8999999999999998E-3</v>
      </c>
      <c r="I82" s="38">
        <f t="shared" si="2"/>
        <v>12.49415316171109</v>
      </c>
    </row>
    <row r="83" spans="1:9" s="45" customFormat="1" ht="13.9" customHeight="1" x14ac:dyDescent="0.25">
      <c r="A83" s="19" t="s">
        <v>89</v>
      </c>
      <c r="B83" s="165" t="s">
        <v>127</v>
      </c>
      <c r="C83" s="165"/>
      <c r="D83" s="165"/>
      <c r="E83" s="165"/>
      <c r="F83" s="165"/>
      <c r="G83" s="165"/>
      <c r="H83" s="44">
        <v>1.3899999999999999E-2</v>
      </c>
      <c r="I83" s="38">
        <f t="shared" si="2"/>
        <v>59.885768602684188</v>
      </c>
    </row>
    <row r="84" spans="1:9" ht="12.75" customHeight="1" x14ac:dyDescent="0.25">
      <c r="A84" s="33"/>
      <c r="B84" s="161" t="s">
        <v>128</v>
      </c>
      <c r="C84" s="161"/>
      <c r="D84" s="161"/>
      <c r="E84" s="161"/>
      <c r="F84" s="161"/>
      <c r="G84" s="161"/>
      <c r="H84" s="49">
        <f>SUM(H78:H83)</f>
        <v>2.0499999999999997E-2</v>
      </c>
      <c r="I84" s="27">
        <f>SUM(I78:I83)</f>
        <v>88.320737867268051</v>
      </c>
    </row>
    <row r="85" spans="1:9" ht="12.75" customHeight="1" x14ac:dyDescent="0.25">
      <c r="A85" s="189"/>
      <c r="B85" s="189"/>
      <c r="C85" s="189"/>
      <c r="D85" s="189"/>
      <c r="E85" s="189"/>
      <c r="F85" s="189"/>
      <c r="G85" s="189"/>
      <c r="H85" s="189"/>
      <c r="I85" s="189"/>
    </row>
    <row r="86" spans="1:9" ht="12.75" customHeight="1" x14ac:dyDescent="0.25">
      <c r="A86" s="23" t="s">
        <v>129</v>
      </c>
      <c r="B86" s="166" t="s">
        <v>130</v>
      </c>
      <c r="C86" s="166"/>
      <c r="D86" s="166"/>
      <c r="E86" s="166"/>
      <c r="F86" s="166"/>
      <c r="G86" s="166"/>
      <c r="H86" s="23" t="s">
        <v>98</v>
      </c>
      <c r="I86" s="23" t="s">
        <v>71</v>
      </c>
    </row>
    <row r="87" spans="1:9" ht="12.75" customHeight="1" x14ac:dyDescent="0.25">
      <c r="A87" s="21" t="s">
        <v>45</v>
      </c>
      <c r="B87" s="163" t="s">
        <v>131</v>
      </c>
      <c r="C87" s="163"/>
      <c r="D87" s="163"/>
      <c r="E87" s="163"/>
      <c r="F87" s="163"/>
      <c r="G87" s="163"/>
      <c r="H87" s="50"/>
      <c r="I87" s="51">
        <v>0</v>
      </c>
    </row>
    <row r="88" spans="1:9" ht="12.75" customHeight="1" x14ac:dyDescent="0.25">
      <c r="A88" s="33"/>
      <c r="B88" s="161" t="s">
        <v>132</v>
      </c>
      <c r="C88" s="161"/>
      <c r="D88" s="161"/>
      <c r="E88" s="161"/>
      <c r="F88" s="161"/>
      <c r="G88" s="161"/>
      <c r="H88" s="52"/>
      <c r="I88" s="27">
        <f>SUM(I87)</f>
        <v>0</v>
      </c>
    </row>
    <row r="89" spans="1:9" ht="12.75" customHeight="1" x14ac:dyDescent="0.25">
      <c r="A89" s="189"/>
      <c r="B89" s="189"/>
      <c r="C89" s="189"/>
      <c r="D89" s="189"/>
      <c r="E89" s="189"/>
      <c r="F89" s="189"/>
      <c r="G89" s="189"/>
      <c r="H89" s="189"/>
      <c r="I89" s="189"/>
    </row>
    <row r="90" spans="1:9" ht="12.75" customHeight="1" x14ac:dyDescent="0.25">
      <c r="A90" s="162" t="s">
        <v>133</v>
      </c>
      <c r="B90" s="162"/>
      <c r="C90" s="162"/>
      <c r="D90" s="162"/>
      <c r="E90" s="162"/>
      <c r="F90" s="162"/>
      <c r="G90" s="162"/>
      <c r="H90" s="162"/>
      <c r="I90" s="162"/>
    </row>
    <row r="91" spans="1:9" ht="12.75" customHeight="1" x14ac:dyDescent="0.25">
      <c r="A91" s="41" t="s">
        <v>121</v>
      </c>
      <c r="B91" s="163" t="s">
        <v>123</v>
      </c>
      <c r="C91" s="163"/>
      <c r="D91" s="163"/>
      <c r="E91" s="163"/>
      <c r="F91" s="163"/>
      <c r="G91" s="163"/>
      <c r="H91" s="163"/>
      <c r="I91" s="25">
        <f>I84</f>
        <v>88.320737867268051</v>
      </c>
    </row>
    <row r="92" spans="1:9" ht="12.75" customHeight="1" x14ac:dyDescent="0.25">
      <c r="A92" s="41" t="s">
        <v>129</v>
      </c>
      <c r="B92" s="164" t="s">
        <v>131</v>
      </c>
      <c r="C92" s="164"/>
      <c r="D92" s="164"/>
      <c r="E92" s="164"/>
      <c r="F92" s="164"/>
      <c r="G92" s="164"/>
      <c r="H92" s="164"/>
      <c r="I92" s="25">
        <f>I88</f>
        <v>0</v>
      </c>
    </row>
    <row r="93" spans="1:9" ht="12.75" customHeight="1" x14ac:dyDescent="0.25">
      <c r="A93" s="161" t="s">
        <v>134</v>
      </c>
      <c r="B93" s="161"/>
      <c r="C93" s="161"/>
      <c r="D93" s="161"/>
      <c r="E93" s="161"/>
      <c r="F93" s="161"/>
      <c r="G93" s="161"/>
      <c r="H93" s="161"/>
      <c r="I93" s="27">
        <f>SUM(I91:I92)</f>
        <v>88.320737867268051</v>
      </c>
    </row>
    <row r="94" spans="1:9" ht="12.75" customHeight="1" x14ac:dyDescent="0.25">
      <c r="A94" s="189"/>
      <c r="B94" s="189"/>
      <c r="C94" s="189"/>
      <c r="D94" s="189"/>
      <c r="E94" s="189"/>
      <c r="F94" s="189"/>
      <c r="G94" s="189"/>
      <c r="H94" s="189"/>
      <c r="I94" s="189"/>
    </row>
    <row r="95" spans="1:9" ht="12.75" customHeight="1" x14ac:dyDescent="0.25">
      <c r="A95" s="144" t="s">
        <v>135</v>
      </c>
      <c r="B95" s="144"/>
      <c r="C95" s="144"/>
      <c r="D95" s="144"/>
      <c r="E95" s="144"/>
      <c r="F95" s="144"/>
      <c r="G95" s="144"/>
      <c r="H95" s="144"/>
      <c r="I95" s="144"/>
    </row>
    <row r="96" spans="1:9" ht="12.75" customHeight="1" x14ac:dyDescent="0.25">
      <c r="A96" s="23">
        <v>5</v>
      </c>
      <c r="B96" s="154" t="s">
        <v>136</v>
      </c>
      <c r="C96" s="154"/>
      <c r="D96" s="154"/>
      <c r="E96" s="154"/>
      <c r="F96" s="154"/>
      <c r="G96" s="154"/>
      <c r="H96" s="154"/>
      <c r="I96" s="23" t="s">
        <v>71</v>
      </c>
    </row>
    <row r="97" spans="1:9" s="45" customFormat="1" ht="12.75" customHeight="1" x14ac:dyDescent="0.25">
      <c r="A97" s="19" t="s">
        <v>45</v>
      </c>
      <c r="B97" s="159" t="s">
        <v>137</v>
      </c>
      <c r="C97" s="159"/>
      <c r="D97" s="159"/>
      <c r="E97" s="159"/>
      <c r="F97" s="159"/>
      <c r="G97" s="159"/>
      <c r="H97" s="159"/>
      <c r="I97" s="99">
        <f>UNIF!J65</f>
        <v>71.67</v>
      </c>
    </row>
    <row r="98" spans="1:9" s="45" customFormat="1" ht="12.75" customHeight="1" x14ac:dyDescent="0.25">
      <c r="A98" s="19" t="s">
        <v>47</v>
      </c>
      <c r="B98" s="159" t="s">
        <v>138</v>
      </c>
      <c r="C98" s="159"/>
      <c r="D98" s="159"/>
      <c r="E98" s="159"/>
      <c r="F98" s="159"/>
      <c r="G98" s="159"/>
      <c r="H98" s="159"/>
      <c r="I98" s="53">
        <v>0</v>
      </c>
    </row>
    <row r="99" spans="1:9" s="45" customFormat="1" ht="12.75" customHeight="1" x14ac:dyDescent="0.25">
      <c r="A99" s="19" t="s">
        <v>50</v>
      </c>
      <c r="B99" s="159" t="s">
        <v>139</v>
      </c>
      <c r="C99" s="159"/>
      <c r="D99" s="159"/>
      <c r="E99" s="159"/>
      <c r="F99" s="159"/>
      <c r="G99" s="159"/>
      <c r="H99" s="159"/>
      <c r="I99" s="99">
        <f>EQUIP!J13</f>
        <v>0.64</v>
      </c>
    </row>
    <row r="100" spans="1:9" ht="12.75" customHeight="1" x14ac:dyDescent="0.25">
      <c r="A100" s="154" t="s">
        <v>140</v>
      </c>
      <c r="B100" s="154"/>
      <c r="C100" s="154"/>
      <c r="D100" s="154"/>
      <c r="E100" s="154"/>
      <c r="F100" s="154"/>
      <c r="G100" s="154"/>
      <c r="H100" s="154"/>
      <c r="I100" s="54">
        <f>SUM(I97:I99)</f>
        <v>72.31</v>
      </c>
    </row>
    <row r="101" spans="1:9" ht="12.75" customHeight="1" x14ac:dyDescent="0.25">
      <c r="A101" s="189"/>
      <c r="B101" s="189"/>
      <c r="C101" s="189"/>
      <c r="D101" s="189"/>
      <c r="E101" s="189"/>
      <c r="F101" s="189"/>
      <c r="G101" s="189"/>
      <c r="H101" s="189"/>
      <c r="I101" s="189"/>
    </row>
    <row r="102" spans="1:9" ht="12.75" customHeight="1" x14ac:dyDescent="0.25">
      <c r="A102" s="144" t="s">
        <v>141</v>
      </c>
      <c r="B102" s="144"/>
      <c r="C102" s="144"/>
      <c r="D102" s="144"/>
      <c r="E102" s="144"/>
      <c r="F102" s="144"/>
      <c r="G102" s="144"/>
      <c r="H102" s="144"/>
      <c r="I102" s="144"/>
    </row>
    <row r="103" spans="1:9" ht="12.75" customHeight="1" x14ac:dyDescent="0.25">
      <c r="A103" s="23">
        <v>6</v>
      </c>
      <c r="B103" s="154" t="s">
        <v>142</v>
      </c>
      <c r="C103" s="154"/>
      <c r="D103" s="154"/>
      <c r="E103" s="154"/>
      <c r="F103" s="154"/>
      <c r="G103" s="154"/>
      <c r="H103" s="23" t="s">
        <v>70</v>
      </c>
      <c r="I103" s="23" t="s">
        <v>71</v>
      </c>
    </row>
    <row r="104" spans="1:9" x14ac:dyDescent="0.25">
      <c r="A104" s="21" t="s">
        <v>45</v>
      </c>
      <c r="B104" s="160" t="s">
        <v>143</v>
      </c>
      <c r="C104" s="160"/>
      <c r="D104" s="160"/>
      <c r="E104" s="160"/>
      <c r="F104" s="160"/>
      <c r="G104" s="160"/>
      <c r="H104" s="44">
        <f>'COOD TERC'!H104</f>
        <v>5.0000000000000001E-3</v>
      </c>
      <c r="I104" s="38">
        <f>SUM($I$123)*H104</f>
        <v>22.34479707159684</v>
      </c>
    </row>
    <row r="105" spans="1:9" x14ac:dyDescent="0.25">
      <c r="A105" s="21" t="s">
        <v>47</v>
      </c>
      <c r="B105" s="160" t="s">
        <v>144</v>
      </c>
      <c r="C105" s="160"/>
      <c r="D105" s="160"/>
      <c r="E105" s="160"/>
      <c r="F105" s="160"/>
      <c r="G105" s="160"/>
      <c r="H105" s="44">
        <f>'COOD TERC'!H105</f>
        <v>5.0000000000000001E-3</v>
      </c>
      <c r="I105" s="38">
        <f>SUM($I$123,I104)*H105</f>
        <v>22.456521056954827</v>
      </c>
    </row>
    <row r="106" spans="1:9" ht="12.75" customHeight="1" x14ac:dyDescent="0.25">
      <c r="A106" s="21"/>
      <c r="B106" s="155"/>
      <c r="C106" s="155"/>
      <c r="D106" s="155"/>
      <c r="E106" s="156" t="s">
        <v>145</v>
      </c>
      <c r="F106" s="156"/>
      <c r="G106" s="156"/>
      <c r="H106" s="156"/>
      <c r="I106" s="55"/>
    </row>
    <row r="107" spans="1:9" ht="12.75" customHeight="1" x14ac:dyDescent="0.25">
      <c r="A107" s="21" t="s">
        <v>50</v>
      </c>
      <c r="B107" s="157" t="s">
        <v>146</v>
      </c>
      <c r="C107" s="157"/>
      <c r="D107" s="157"/>
      <c r="E107" s="158">
        <f>SUM(H109,H110,H113)</f>
        <v>8.6499999999999994E-2</v>
      </c>
      <c r="F107" s="158"/>
      <c r="G107" s="158">
        <f>1-((H109+H110+H113))</f>
        <v>0.91349999999999998</v>
      </c>
      <c r="H107" s="158"/>
      <c r="I107" s="56"/>
    </row>
    <row r="108" spans="1:9" x14ac:dyDescent="0.25">
      <c r="A108" s="21" t="s">
        <v>147</v>
      </c>
      <c r="B108" s="159" t="s">
        <v>148</v>
      </c>
      <c r="C108" s="159"/>
      <c r="D108" s="159"/>
      <c r="E108" s="159"/>
      <c r="F108" s="159"/>
      <c r="G108" s="159"/>
      <c r="H108" s="159"/>
      <c r="I108" s="159"/>
    </row>
    <row r="109" spans="1:9" x14ac:dyDescent="0.25">
      <c r="A109" s="57" t="s">
        <v>149</v>
      </c>
      <c r="B109" s="153" t="s">
        <v>150</v>
      </c>
      <c r="C109" s="153"/>
      <c r="D109" s="153"/>
      <c r="E109" s="153"/>
      <c r="F109" s="153"/>
      <c r="G109" s="153"/>
      <c r="H109" s="31">
        <f>'COOD TERC'!H109</f>
        <v>6.4999999999999997E-3</v>
      </c>
      <c r="I109" s="25">
        <f>SUM($I$123,$I$104,$I$105)*H109/(1-$E$107)</f>
        <v>32.117618785891054</v>
      </c>
    </row>
    <row r="110" spans="1:9" x14ac:dyDescent="0.25">
      <c r="A110" s="57" t="s">
        <v>151</v>
      </c>
      <c r="B110" s="153" t="s">
        <v>152</v>
      </c>
      <c r="C110" s="153"/>
      <c r="D110" s="153"/>
      <c r="E110" s="153"/>
      <c r="F110" s="153"/>
      <c r="G110" s="153"/>
      <c r="H110" s="31">
        <f>'COOD TERC'!H110</f>
        <v>0.03</v>
      </c>
      <c r="I110" s="25">
        <f>SUM($I$123,$I$104,$I$105)*H110/(1-$E$107)</f>
        <v>148.23516362718948</v>
      </c>
    </row>
    <row r="111" spans="1:9" ht="12.75" customHeight="1" x14ac:dyDescent="0.25">
      <c r="A111" s="21" t="s">
        <v>153</v>
      </c>
      <c r="B111" s="152" t="s">
        <v>154</v>
      </c>
      <c r="C111" s="152"/>
      <c r="D111" s="152"/>
      <c r="E111" s="152"/>
      <c r="F111" s="152"/>
      <c r="G111" s="152"/>
      <c r="H111" s="58"/>
      <c r="I111" s="58"/>
    </row>
    <row r="112" spans="1:9" ht="12.75" customHeight="1" x14ac:dyDescent="0.25">
      <c r="A112" s="21" t="s">
        <v>155</v>
      </c>
      <c r="B112" s="152" t="s">
        <v>156</v>
      </c>
      <c r="C112" s="152"/>
      <c r="D112" s="152"/>
      <c r="E112" s="152"/>
      <c r="F112" s="152"/>
      <c r="G112" s="152"/>
      <c r="H112" s="58"/>
      <c r="I112" s="58"/>
    </row>
    <row r="113" spans="1:9" x14ac:dyDescent="0.25">
      <c r="A113" s="57" t="s">
        <v>157</v>
      </c>
      <c r="B113" s="153" t="s">
        <v>158</v>
      </c>
      <c r="C113" s="153"/>
      <c r="D113" s="153"/>
      <c r="E113" s="153"/>
      <c r="F113" s="153"/>
      <c r="G113" s="153"/>
      <c r="H113" s="24">
        <v>0.05</v>
      </c>
      <c r="I113" s="25">
        <f>SUM($I$123,$I$104,$I$105)*H113/(1-$E$107)</f>
        <v>247.05860604531583</v>
      </c>
    </row>
    <row r="114" spans="1:9" ht="12.75" customHeight="1" x14ac:dyDescent="0.25">
      <c r="A114" s="154" t="s">
        <v>159</v>
      </c>
      <c r="B114" s="154"/>
      <c r="C114" s="154"/>
      <c r="D114" s="154"/>
      <c r="E114" s="154"/>
      <c r="F114" s="154"/>
      <c r="G114" s="154"/>
      <c r="H114" s="154"/>
      <c r="I114" s="27">
        <f>SUM(I104:I113)</f>
        <v>472.212706586948</v>
      </c>
    </row>
    <row r="115" spans="1:9" ht="12.75" customHeight="1" x14ac:dyDescent="0.25">
      <c r="A115" s="189"/>
      <c r="B115" s="189"/>
      <c r="C115" s="189"/>
      <c r="D115" s="189"/>
      <c r="E115" s="189"/>
      <c r="F115" s="189"/>
      <c r="G115" s="189"/>
      <c r="H115" s="189"/>
      <c r="I115" s="189"/>
    </row>
    <row r="116" spans="1:9" ht="12.75" customHeight="1" x14ac:dyDescent="0.25">
      <c r="A116" s="144" t="s">
        <v>160</v>
      </c>
      <c r="B116" s="144"/>
      <c r="C116" s="144"/>
      <c r="D116" s="144"/>
      <c r="E116" s="144"/>
      <c r="F116" s="144"/>
      <c r="G116" s="144"/>
      <c r="H116" s="144"/>
      <c r="I116" s="144"/>
    </row>
    <row r="117" spans="1:9" ht="12.75" customHeight="1" x14ac:dyDescent="0.25">
      <c r="A117" s="23"/>
      <c r="B117" s="154" t="s">
        <v>161</v>
      </c>
      <c r="C117" s="154"/>
      <c r="D117" s="154"/>
      <c r="E117" s="154"/>
      <c r="F117" s="154"/>
      <c r="G117" s="154"/>
      <c r="H117" s="154"/>
      <c r="I117" s="23" t="s">
        <v>71</v>
      </c>
    </row>
    <row r="118" spans="1:9" ht="12.75" customHeight="1" x14ac:dyDescent="0.25">
      <c r="A118" s="22" t="s">
        <v>45</v>
      </c>
      <c r="B118" s="147" t="s">
        <v>162</v>
      </c>
      <c r="C118" s="147"/>
      <c r="D118" s="147"/>
      <c r="E118" s="147"/>
      <c r="F118" s="147"/>
      <c r="G118" s="147"/>
      <c r="H118" s="147"/>
      <c r="I118" s="25">
        <f>I32</f>
        <v>2054.299</v>
      </c>
    </row>
    <row r="119" spans="1:9" ht="12.75" customHeight="1" x14ac:dyDescent="0.25">
      <c r="A119" s="22" t="s">
        <v>47</v>
      </c>
      <c r="B119" s="147" t="s">
        <v>163</v>
      </c>
      <c r="C119" s="147"/>
      <c r="D119" s="147"/>
      <c r="E119" s="147"/>
      <c r="F119" s="147"/>
      <c r="G119" s="147"/>
      <c r="H119" s="147"/>
      <c r="I119" s="25">
        <f>I64</f>
        <v>2118.2405125521</v>
      </c>
    </row>
    <row r="120" spans="1:9" ht="12.75" customHeight="1" x14ac:dyDescent="0.25">
      <c r="A120" s="22" t="s">
        <v>50</v>
      </c>
      <c r="B120" s="147" t="s">
        <v>164</v>
      </c>
      <c r="C120" s="147"/>
      <c r="D120" s="147"/>
      <c r="E120" s="147"/>
      <c r="F120" s="147"/>
      <c r="G120" s="147"/>
      <c r="H120" s="147"/>
      <c r="I120" s="25">
        <f>I74</f>
        <v>135.78916389999998</v>
      </c>
    </row>
    <row r="121" spans="1:9" ht="12.75" customHeight="1" x14ac:dyDescent="0.25">
      <c r="A121" s="22" t="s">
        <v>53</v>
      </c>
      <c r="B121" s="147" t="s">
        <v>165</v>
      </c>
      <c r="C121" s="147"/>
      <c r="D121" s="147"/>
      <c r="E121" s="147"/>
      <c r="F121" s="147"/>
      <c r="G121" s="147"/>
      <c r="H121" s="147"/>
      <c r="I121" s="25">
        <f>I93</f>
        <v>88.320737867268051</v>
      </c>
    </row>
    <row r="122" spans="1:9" ht="12.75" customHeight="1" x14ac:dyDescent="0.25">
      <c r="A122" s="22" t="s">
        <v>87</v>
      </c>
      <c r="B122" s="147" t="s">
        <v>166</v>
      </c>
      <c r="C122" s="147"/>
      <c r="D122" s="147"/>
      <c r="E122" s="147"/>
      <c r="F122" s="147"/>
      <c r="G122" s="147"/>
      <c r="H122" s="147"/>
      <c r="I122" s="25">
        <f>I100</f>
        <v>72.31</v>
      </c>
    </row>
    <row r="123" spans="1:9" ht="12.75" customHeight="1" x14ac:dyDescent="0.25">
      <c r="A123" s="148" t="s">
        <v>167</v>
      </c>
      <c r="B123" s="148"/>
      <c r="C123" s="148"/>
      <c r="D123" s="148"/>
      <c r="E123" s="148"/>
      <c r="F123" s="148"/>
      <c r="G123" s="148"/>
      <c r="H123" s="148"/>
      <c r="I123" s="59">
        <f>SUM(I118:I122)</f>
        <v>4468.9594143193681</v>
      </c>
    </row>
    <row r="124" spans="1:9" ht="12.75" customHeight="1" x14ac:dyDescent="0.25">
      <c r="A124" s="22" t="s">
        <v>89</v>
      </c>
      <c r="B124" s="149" t="s">
        <v>168</v>
      </c>
      <c r="C124" s="149"/>
      <c r="D124" s="149"/>
      <c r="E124" s="149"/>
      <c r="F124" s="149"/>
      <c r="G124" s="149"/>
      <c r="H124" s="149"/>
      <c r="I124" s="25">
        <f>I114</f>
        <v>472.212706586948</v>
      </c>
    </row>
    <row r="125" spans="1:9" ht="12.75" customHeight="1" x14ac:dyDescent="0.25">
      <c r="A125" s="148" t="s">
        <v>169</v>
      </c>
      <c r="B125" s="148"/>
      <c r="C125" s="148"/>
      <c r="D125" s="148"/>
      <c r="E125" s="148"/>
      <c r="F125" s="148"/>
      <c r="G125" s="148"/>
      <c r="H125" s="148"/>
      <c r="I125" s="60">
        <f>ROUND(SUM(I123:I124),2)</f>
        <v>4941.17</v>
      </c>
    </row>
    <row r="126" spans="1:9" ht="12.75" customHeight="1" x14ac:dyDescent="0.25">
      <c r="A126" s="189"/>
      <c r="B126" s="189"/>
      <c r="C126" s="189"/>
      <c r="D126" s="189"/>
      <c r="E126" s="189"/>
      <c r="F126" s="189"/>
      <c r="G126" s="189"/>
      <c r="H126" s="189"/>
      <c r="I126" s="189"/>
    </row>
    <row r="127" spans="1:9" ht="12.75" customHeight="1" x14ac:dyDescent="0.25">
      <c r="A127" s="144" t="s">
        <v>170</v>
      </c>
      <c r="B127" s="144"/>
      <c r="C127" s="144"/>
      <c r="D127" s="144"/>
      <c r="E127" s="144"/>
      <c r="F127" s="144"/>
      <c r="G127" s="144"/>
      <c r="H127" s="144"/>
      <c r="I127" s="144"/>
    </row>
    <row r="128" spans="1:9" ht="24" x14ac:dyDescent="0.25">
      <c r="A128" s="150" t="s">
        <v>171</v>
      </c>
      <c r="B128" s="150"/>
      <c r="C128" s="61" t="s">
        <v>172</v>
      </c>
      <c r="D128" s="151" t="s">
        <v>173</v>
      </c>
      <c r="E128" s="151"/>
      <c r="F128" s="151" t="s">
        <v>174</v>
      </c>
      <c r="G128" s="151"/>
      <c r="H128" s="62" t="s">
        <v>175</v>
      </c>
      <c r="I128" s="63" t="s">
        <v>176</v>
      </c>
    </row>
    <row r="129" spans="1:9" ht="12.75" customHeight="1" x14ac:dyDescent="0.25">
      <c r="A129" s="20" t="s">
        <v>45</v>
      </c>
      <c r="B129" s="64" t="str">
        <f>A8</f>
        <v>RECEPCIONISTA</v>
      </c>
      <c r="C129" s="65">
        <f>I125</f>
        <v>4941.17</v>
      </c>
      <c r="D129" s="142">
        <v>1</v>
      </c>
      <c r="E129" s="142"/>
      <c r="F129" s="143">
        <f>(C129*D129)</f>
        <v>4941.17</v>
      </c>
      <c r="G129" s="143"/>
      <c r="H129" s="20">
        <f>H19</f>
        <v>2</v>
      </c>
      <c r="I129" s="66">
        <f>F129*H129</f>
        <v>9882.34</v>
      </c>
    </row>
    <row r="130" spans="1:9" ht="12.75" customHeight="1" x14ac:dyDescent="0.25">
      <c r="A130" s="189"/>
      <c r="B130" s="189"/>
      <c r="C130" s="189"/>
      <c r="D130" s="189"/>
      <c r="E130" s="189"/>
      <c r="F130" s="189"/>
      <c r="G130" s="189"/>
      <c r="H130" s="189"/>
      <c r="I130" s="189"/>
    </row>
    <row r="131" spans="1:9" ht="12.75" customHeight="1" x14ac:dyDescent="0.25">
      <c r="A131" s="144" t="s">
        <v>177</v>
      </c>
      <c r="B131" s="144"/>
      <c r="C131" s="144"/>
      <c r="D131" s="144"/>
      <c r="E131" s="144"/>
      <c r="F131" s="144"/>
      <c r="G131" s="144"/>
      <c r="H131" s="144"/>
      <c r="I131" s="144"/>
    </row>
    <row r="132" spans="1:9" ht="12.75" customHeight="1" x14ac:dyDescent="0.25">
      <c r="A132" s="20"/>
      <c r="B132" s="145" t="s">
        <v>178</v>
      </c>
      <c r="C132" s="145"/>
      <c r="D132" s="145"/>
      <c r="E132" s="145"/>
      <c r="F132" s="145"/>
      <c r="G132" s="145"/>
      <c r="H132" s="145"/>
      <c r="I132" s="67" t="s">
        <v>71</v>
      </c>
    </row>
    <row r="133" spans="1:9" ht="12.75" customHeight="1" x14ac:dyDescent="0.25">
      <c r="A133" s="20" t="s">
        <v>45</v>
      </c>
      <c r="B133" s="142" t="s">
        <v>179</v>
      </c>
      <c r="C133" s="142"/>
      <c r="D133" s="142"/>
      <c r="E133" s="142"/>
      <c r="F133" s="142"/>
      <c r="G133" s="142"/>
      <c r="H133" s="142"/>
      <c r="I133" s="68">
        <f>I125</f>
        <v>4941.17</v>
      </c>
    </row>
    <row r="134" spans="1:9" ht="12.75" customHeight="1" x14ac:dyDescent="0.25">
      <c r="A134" s="20" t="s">
        <v>47</v>
      </c>
      <c r="B134" s="142" t="s">
        <v>180</v>
      </c>
      <c r="C134" s="142"/>
      <c r="D134" s="142"/>
      <c r="E134" s="142"/>
      <c r="F134" s="142"/>
      <c r="G134" s="142"/>
      <c r="H134" s="142"/>
      <c r="I134" s="68">
        <f>(H19*I133)</f>
        <v>9882.34</v>
      </c>
    </row>
    <row r="135" spans="1:9" ht="12.75" customHeight="1" x14ac:dyDescent="0.25">
      <c r="A135" s="20" t="s">
        <v>50</v>
      </c>
      <c r="B135" s="146" t="s">
        <v>181</v>
      </c>
      <c r="C135" s="146"/>
      <c r="D135" s="146"/>
      <c r="E135" s="146"/>
      <c r="F135" s="146"/>
      <c r="G135" s="146"/>
      <c r="H135" s="146"/>
      <c r="I135" s="69">
        <f>(I134*12)</f>
        <v>118588.08</v>
      </c>
    </row>
  </sheetData>
  <mergeCells count="156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A27:I27"/>
    <mergeCell ref="A28:I28"/>
    <mergeCell ref="B29:G29"/>
    <mergeCell ref="B30:G30"/>
    <mergeCell ref="B31:G31"/>
    <mergeCell ref="A32:H32"/>
    <mergeCell ref="A33:I33"/>
    <mergeCell ref="A34:I34"/>
    <mergeCell ref="B35:G35"/>
    <mergeCell ref="B36:G36"/>
    <mergeCell ref="B37:G37"/>
    <mergeCell ref="B38:G38"/>
    <mergeCell ref="A39:I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A50:I50"/>
    <mergeCell ref="B51:G51"/>
    <mergeCell ref="B52:G52"/>
    <mergeCell ref="B53:G53"/>
    <mergeCell ref="B54:G54"/>
    <mergeCell ref="B55:G55"/>
    <mergeCell ref="B56:G56"/>
    <mergeCell ref="B57:G57"/>
    <mergeCell ref="B58:G58"/>
    <mergeCell ref="A59:I59"/>
    <mergeCell ref="A60:I60"/>
    <mergeCell ref="B61:H61"/>
    <mergeCell ref="B62:H62"/>
    <mergeCell ref="B63:H63"/>
    <mergeCell ref="A64:H64"/>
    <mergeCell ref="A65:I65"/>
    <mergeCell ref="A66:I66"/>
    <mergeCell ref="B67:G67"/>
    <mergeCell ref="B68:G68"/>
    <mergeCell ref="B69:G69"/>
    <mergeCell ref="B70:G70"/>
    <mergeCell ref="B71:G71"/>
    <mergeCell ref="B72:G72"/>
    <mergeCell ref="B73:G73"/>
    <mergeCell ref="A74:G74"/>
    <mergeCell ref="A75:I75"/>
    <mergeCell ref="A76:I76"/>
    <mergeCell ref="B77:G77"/>
    <mergeCell ref="B78:G78"/>
    <mergeCell ref="B79:G79"/>
    <mergeCell ref="B80:G80"/>
    <mergeCell ref="B81:G81"/>
    <mergeCell ref="B82:G82"/>
    <mergeCell ref="B83:G83"/>
    <mergeCell ref="B84:G84"/>
    <mergeCell ref="A85:I85"/>
    <mergeCell ref="B86:G86"/>
    <mergeCell ref="B87:G87"/>
    <mergeCell ref="B88:G88"/>
    <mergeCell ref="A89:I89"/>
    <mergeCell ref="A90:I90"/>
    <mergeCell ref="B91:H91"/>
    <mergeCell ref="B92:H92"/>
    <mergeCell ref="A93:H93"/>
    <mergeCell ref="A94:I94"/>
    <mergeCell ref="A95:I95"/>
    <mergeCell ref="B96:H96"/>
    <mergeCell ref="B97:H97"/>
    <mergeCell ref="B98:H98"/>
    <mergeCell ref="B99:H99"/>
    <mergeCell ref="A100:H100"/>
    <mergeCell ref="A101:I101"/>
    <mergeCell ref="A102:I102"/>
    <mergeCell ref="B103:G103"/>
    <mergeCell ref="B104:G104"/>
    <mergeCell ref="B105:G105"/>
    <mergeCell ref="B106:D106"/>
    <mergeCell ref="E106:H106"/>
    <mergeCell ref="B107:D107"/>
    <mergeCell ref="E107:F107"/>
    <mergeCell ref="G107:H107"/>
    <mergeCell ref="B108:I108"/>
    <mergeCell ref="B109:G109"/>
    <mergeCell ref="B110:G110"/>
    <mergeCell ref="B111:G111"/>
    <mergeCell ref="B112:G112"/>
    <mergeCell ref="B113:G113"/>
    <mergeCell ref="A114:H114"/>
    <mergeCell ref="A115:I115"/>
    <mergeCell ref="A116:I116"/>
    <mergeCell ref="B117:H117"/>
    <mergeCell ref="B118:H118"/>
    <mergeCell ref="B119:H119"/>
    <mergeCell ref="D129:E129"/>
    <mergeCell ref="F129:G129"/>
    <mergeCell ref="A130:I130"/>
    <mergeCell ref="A131:I131"/>
    <mergeCell ref="B132:H132"/>
    <mergeCell ref="B133:H133"/>
    <mergeCell ref="B134:H134"/>
    <mergeCell ref="B135:H135"/>
    <mergeCell ref="B120:H120"/>
    <mergeCell ref="B121:H121"/>
    <mergeCell ref="B122:H122"/>
    <mergeCell ref="A123:H123"/>
    <mergeCell ref="B124:H124"/>
    <mergeCell ref="A125:H125"/>
    <mergeCell ref="A126:I126"/>
    <mergeCell ref="A127:I127"/>
    <mergeCell ref="A128:B128"/>
    <mergeCell ref="D128:E128"/>
    <mergeCell ref="F128:G128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AMJ136"/>
  <sheetViews>
    <sheetView topLeftCell="A37" zoomScaleNormal="100" workbookViewId="0">
      <selection activeCell="I52" sqref="I52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190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7" customHeight="1" x14ac:dyDescent="0.25">
      <c r="A15" s="21" t="s">
        <v>50</v>
      </c>
      <c r="B15" s="182" t="s">
        <v>51</v>
      </c>
      <c r="C15" s="182"/>
      <c r="D15" s="182"/>
      <c r="E15" s="184" t="str">
        <f>'COOD TERC'!E15:I15</f>
        <v>CCT Nº CE000508/2023 - SEEACONCE x SEACEC e 1º Termo Aditivo Nº CE000127/2024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8</v>
      </c>
      <c r="I19" s="176"/>
    </row>
    <row r="20" spans="1:9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f>ENC!H23</f>
        <v>1580.23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PORTEIRO 12X36 - DIURNO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72" t="s">
        <v>191</v>
      </c>
      <c r="I26" s="172"/>
    </row>
    <row r="27" spans="1:9" ht="12.75" customHeight="1" x14ac:dyDescent="0.25">
      <c r="A27" s="189"/>
      <c r="B27" s="189"/>
      <c r="C27" s="189"/>
      <c r="D27" s="189"/>
      <c r="E27" s="189"/>
      <c r="F27" s="189"/>
      <c r="G27" s="189"/>
      <c r="H27" s="189"/>
      <c r="I27" s="189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1580.23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474.06899999999996</v>
      </c>
    </row>
    <row r="32" spans="1:9" ht="12.75" customHeight="1" x14ac:dyDescent="0.25">
      <c r="A32" s="174" t="s">
        <v>74</v>
      </c>
      <c r="B32" s="174"/>
      <c r="C32" s="174"/>
      <c r="D32" s="174"/>
      <c r="E32" s="174"/>
      <c r="F32" s="174"/>
      <c r="G32" s="174"/>
      <c r="H32" s="174"/>
      <c r="I32" s="27">
        <f>SUM(I30:I31)</f>
        <v>2054.299</v>
      </c>
    </row>
    <row r="33" spans="1:9" x14ac:dyDescent="0.25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ht="12.75" customHeight="1" x14ac:dyDescent="0.25">
      <c r="A34" s="144" t="s">
        <v>75</v>
      </c>
      <c r="B34" s="144"/>
      <c r="C34" s="144"/>
      <c r="D34" s="144"/>
      <c r="E34" s="144"/>
      <c r="F34" s="144"/>
      <c r="G34" s="144"/>
      <c r="H34" s="144"/>
      <c r="I34" s="144"/>
    </row>
    <row r="35" spans="1:9" ht="12.75" customHeight="1" x14ac:dyDescent="0.25">
      <c r="A35" s="23" t="s">
        <v>76</v>
      </c>
      <c r="B35" s="166" t="s">
        <v>77</v>
      </c>
      <c r="C35" s="166"/>
      <c r="D35" s="166"/>
      <c r="E35" s="166"/>
      <c r="F35" s="166"/>
      <c r="G35" s="166"/>
      <c r="H35" s="23" t="s">
        <v>70</v>
      </c>
      <c r="I35" s="23" t="s">
        <v>71</v>
      </c>
    </row>
    <row r="36" spans="1:9" x14ac:dyDescent="0.25">
      <c r="A36" s="21" t="s">
        <v>45</v>
      </c>
      <c r="B36" s="164" t="s">
        <v>78</v>
      </c>
      <c r="C36" s="164"/>
      <c r="D36" s="164"/>
      <c r="E36" s="164"/>
      <c r="F36" s="164"/>
      <c r="G36" s="164"/>
      <c r="H36" s="24">
        <v>8.3299999999999999E-2</v>
      </c>
      <c r="I36" s="25">
        <f>$I$32*H36</f>
        <v>171.12310669999999</v>
      </c>
    </row>
    <row r="37" spans="1:9" x14ac:dyDescent="0.25">
      <c r="A37" s="21" t="s">
        <v>47</v>
      </c>
      <c r="B37" s="164" t="s">
        <v>79</v>
      </c>
      <c r="C37" s="164"/>
      <c r="D37" s="164"/>
      <c r="E37" s="164"/>
      <c r="F37" s="164"/>
      <c r="G37" s="164"/>
      <c r="H37" s="24">
        <v>0.121</v>
      </c>
      <c r="I37" s="25">
        <f>$I$32*H37</f>
        <v>248.570179</v>
      </c>
    </row>
    <row r="38" spans="1:9" ht="12.75" customHeight="1" x14ac:dyDescent="0.25">
      <c r="A38" s="28"/>
      <c r="B38" s="161" t="s">
        <v>80</v>
      </c>
      <c r="C38" s="161"/>
      <c r="D38" s="161"/>
      <c r="E38" s="161"/>
      <c r="F38" s="161"/>
      <c r="G38" s="161"/>
      <c r="H38" s="29">
        <f>SUM(H36:H37)</f>
        <v>0.20429999999999998</v>
      </c>
      <c r="I38" s="27">
        <f>SUM(I36:I37)</f>
        <v>419.69328569999999</v>
      </c>
    </row>
    <row r="39" spans="1:9" ht="12.75" customHeight="1" x14ac:dyDescent="0.25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ht="12.75" customHeight="1" x14ac:dyDescent="0.25">
      <c r="A40" s="23" t="s">
        <v>81</v>
      </c>
      <c r="B40" s="166" t="s">
        <v>82</v>
      </c>
      <c r="C40" s="166"/>
      <c r="D40" s="166"/>
      <c r="E40" s="166"/>
      <c r="F40" s="166"/>
      <c r="G40" s="166"/>
      <c r="H40" s="23" t="s">
        <v>70</v>
      </c>
      <c r="I40" s="23" t="s">
        <v>71</v>
      </c>
    </row>
    <row r="41" spans="1:9" x14ac:dyDescent="0.25">
      <c r="A41" s="21" t="s">
        <v>45</v>
      </c>
      <c r="B41" s="164" t="s">
        <v>83</v>
      </c>
      <c r="C41" s="164"/>
      <c r="D41" s="164"/>
      <c r="E41" s="164"/>
      <c r="F41" s="164"/>
      <c r="G41" s="164"/>
      <c r="H41" s="30">
        <v>0.2</v>
      </c>
      <c r="I41" s="25">
        <f t="shared" ref="I41:I48" si="0">SUM($I$32,$I$38)*H41</f>
        <v>494.79845714000004</v>
      </c>
    </row>
    <row r="42" spans="1:9" x14ac:dyDescent="0.25">
      <c r="A42" s="21" t="s">
        <v>47</v>
      </c>
      <c r="B42" s="164" t="s">
        <v>84</v>
      </c>
      <c r="C42" s="164"/>
      <c r="D42" s="164"/>
      <c r="E42" s="164"/>
      <c r="F42" s="164"/>
      <c r="G42" s="164"/>
      <c r="H42" s="30">
        <v>2.5000000000000001E-2</v>
      </c>
      <c r="I42" s="25">
        <f t="shared" si="0"/>
        <v>61.849807142500005</v>
      </c>
    </row>
    <row r="43" spans="1:9" x14ac:dyDescent="0.25">
      <c r="A43" s="21" t="s">
        <v>50</v>
      </c>
      <c r="B43" s="164" t="s">
        <v>85</v>
      </c>
      <c r="C43" s="164"/>
      <c r="D43" s="164"/>
      <c r="E43" s="164"/>
      <c r="F43" s="164"/>
      <c r="G43" s="164"/>
      <c r="H43" s="31">
        <f>'COOD TERC'!H43</f>
        <v>1.4999999999999999E-2</v>
      </c>
      <c r="I43" s="25">
        <f t="shared" si="0"/>
        <v>37.109884285500002</v>
      </c>
    </row>
    <row r="44" spans="1:9" x14ac:dyDescent="0.25">
      <c r="A44" s="21" t="s">
        <v>53</v>
      </c>
      <c r="B44" s="164" t="s">
        <v>86</v>
      </c>
      <c r="C44" s="164"/>
      <c r="D44" s="164"/>
      <c r="E44" s="164"/>
      <c r="F44" s="164"/>
      <c r="G44" s="164"/>
      <c r="H44" s="32">
        <v>1.4999999999999999E-2</v>
      </c>
      <c r="I44" s="25">
        <f t="shared" si="0"/>
        <v>37.109884285500002</v>
      </c>
    </row>
    <row r="45" spans="1:9" x14ac:dyDescent="0.25">
      <c r="A45" s="21" t="s">
        <v>87</v>
      </c>
      <c r="B45" s="164" t="s">
        <v>88</v>
      </c>
      <c r="C45" s="164"/>
      <c r="D45" s="164"/>
      <c r="E45" s="164"/>
      <c r="F45" s="164"/>
      <c r="G45" s="164"/>
      <c r="H45" s="32">
        <v>0.01</v>
      </c>
      <c r="I45" s="25">
        <f t="shared" si="0"/>
        <v>24.739922857000003</v>
      </c>
    </row>
    <row r="46" spans="1:9" x14ac:dyDescent="0.25">
      <c r="A46" s="21" t="s">
        <v>89</v>
      </c>
      <c r="B46" s="164" t="s">
        <v>90</v>
      </c>
      <c r="C46" s="164"/>
      <c r="D46" s="164"/>
      <c r="E46" s="164"/>
      <c r="F46" s="164"/>
      <c r="G46" s="164"/>
      <c r="H46" s="32">
        <v>6.0000000000000001E-3</v>
      </c>
      <c r="I46" s="25">
        <f t="shared" si="0"/>
        <v>14.843953714200001</v>
      </c>
    </row>
    <row r="47" spans="1:9" x14ac:dyDescent="0.25">
      <c r="A47" s="21" t="s">
        <v>91</v>
      </c>
      <c r="B47" s="164" t="s">
        <v>92</v>
      </c>
      <c r="C47" s="164"/>
      <c r="D47" s="164"/>
      <c r="E47" s="164"/>
      <c r="F47" s="164"/>
      <c r="G47" s="164"/>
      <c r="H47" s="32">
        <v>2E-3</v>
      </c>
      <c r="I47" s="25">
        <f t="shared" si="0"/>
        <v>4.9479845714000001</v>
      </c>
    </row>
    <row r="48" spans="1:9" x14ac:dyDescent="0.25">
      <c r="A48" s="21" t="s">
        <v>93</v>
      </c>
      <c r="B48" s="164" t="s">
        <v>94</v>
      </c>
      <c r="C48" s="164"/>
      <c r="D48" s="164"/>
      <c r="E48" s="164"/>
      <c r="F48" s="164"/>
      <c r="G48" s="164"/>
      <c r="H48" s="32">
        <v>0.08</v>
      </c>
      <c r="I48" s="25">
        <f t="shared" si="0"/>
        <v>197.91938285600003</v>
      </c>
    </row>
    <row r="49" spans="1:9" ht="12.75" customHeight="1" x14ac:dyDescent="0.25">
      <c r="A49" s="33"/>
      <c r="B49" s="161" t="s">
        <v>95</v>
      </c>
      <c r="C49" s="161"/>
      <c r="D49" s="161"/>
      <c r="E49" s="161"/>
      <c r="F49" s="161"/>
      <c r="G49" s="161"/>
      <c r="H49" s="34">
        <f>SUM(H41:H48)</f>
        <v>0.35300000000000004</v>
      </c>
      <c r="I49" s="35">
        <f>SUM(I41:I48)</f>
        <v>873.31927685210007</v>
      </c>
    </row>
    <row r="50" spans="1:9" ht="12.75" customHeight="1" x14ac:dyDescent="0.25">
      <c r="A50" s="189"/>
      <c r="B50" s="189"/>
      <c r="C50" s="189"/>
      <c r="D50" s="189"/>
      <c r="E50" s="189"/>
      <c r="F50" s="189"/>
      <c r="G50" s="189"/>
      <c r="H50" s="189"/>
      <c r="I50" s="189"/>
    </row>
    <row r="51" spans="1:9" ht="12.75" customHeight="1" x14ac:dyDescent="0.25">
      <c r="A51" s="23" t="s">
        <v>96</v>
      </c>
      <c r="B51" s="166" t="s">
        <v>97</v>
      </c>
      <c r="C51" s="166"/>
      <c r="D51" s="166"/>
      <c r="E51" s="166"/>
      <c r="F51" s="166"/>
      <c r="G51" s="166"/>
      <c r="H51" s="23" t="s">
        <v>98</v>
      </c>
      <c r="I51" s="23" t="s">
        <v>71</v>
      </c>
    </row>
    <row r="52" spans="1:9" s="37" customFormat="1" x14ac:dyDescent="0.25">
      <c r="A52" s="19" t="s">
        <v>45</v>
      </c>
      <c r="B52" s="170" t="s">
        <v>402</v>
      </c>
      <c r="C52" s="170"/>
      <c r="D52" s="170"/>
      <c r="E52" s="170"/>
      <c r="F52" s="170"/>
      <c r="G52" s="170"/>
      <c r="H52" s="122">
        <f>'COOD TERC'!H52</f>
        <v>4.5</v>
      </c>
      <c r="I52" s="36">
        <f>(15*2*H52)-(I30*3%)</f>
        <v>87.593099999999993</v>
      </c>
    </row>
    <row r="53" spans="1:9" x14ac:dyDescent="0.25">
      <c r="A53" s="19" t="s">
        <v>47</v>
      </c>
      <c r="B53" s="170" t="s">
        <v>192</v>
      </c>
      <c r="C53" s="170"/>
      <c r="D53" s="170"/>
      <c r="E53" s="170"/>
      <c r="F53" s="170"/>
      <c r="G53" s="170"/>
      <c r="H53" s="122">
        <f>'COOD TERC'!H53</f>
        <v>26</v>
      </c>
      <c r="I53" s="38">
        <f>(15*H53)*0.99</f>
        <v>386.1</v>
      </c>
    </row>
    <row r="54" spans="1:9" x14ac:dyDescent="0.25">
      <c r="A54" s="19" t="s">
        <v>50</v>
      </c>
      <c r="B54" s="170" t="s">
        <v>100</v>
      </c>
      <c r="C54" s="170"/>
      <c r="D54" s="170"/>
      <c r="E54" s="170"/>
      <c r="F54" s="170"/>
      <c r="G54" s="170"/>
      <c r="H54" s="122">
        <f>'COOD TERC'!H54</f>
        <v>47.1</v>
      </c>
      <c r="I54" s="38">
        <f>H54</f>
        <v>47.1</v>
      </c>
    </row>
    <row r="55" spans="1:9" s="37" customFormat="1" x14ac:dyDescent="0.25">
      <c r="A55" s="39" t="s">
        <v>53</v>
      </c>
      <c r="B55" s="171" t="s">
        <v>101</v>
      </c>
      <c r="C55" s="171"/>
      <c r="D55" s="171"/>
      <c r="E55" s="171"/>
      <c r="F55" s="171"/>
      <c r="G55" s="171"/>
      <c r="H55" s="123">
        <f>'COOD TERC'!H55</f>
        <v>2.5</v>
      </c>
      <c r="I55" s="36">
        <f>H55</f>
        <v>2.5</v>
      </c>
    </row>
    <row r="56" spans="1:9" s="37" customFormat="1" x14ac:dyDescent="0.25">
      <c r="A56" s="19" t="s">
        <v>87</v>
      </c>
      <c r="B56" s="170" t="s">
        <v>102</v>
      </c>
      <c r="C56" s="170"/>
      <c r="D56" s="170"/>
      <c r="E56" s="170"/>
      <c r="F56" s="170"/>
      <c r="G56" s="170"/>
      <c r="H56" s="122">
        <f>'COOD TERC'!H56</f>
        <v>246.47</v>
      </c>
      <c r="I56" s="38">
        <f>(H56*6*0.05)/12</f>
        <v>6.1617500000000005</v>
      </c>
    </row>
    <row r="57" spans="1:9" s="37" customFormat="1" ht="12.75" customHeight="1" x14ac:dyDescent="0.25">
      <c r="A57" s="19" t="s">
        <v>89</v>
      </c>
      <c r="B57" s="170" t="s">
        <v>103</v>
      </c>
      <c r="C57" s="170"/>
      <c r="D57" s="170"/>
      <c r="E57" s="170"/>
      <c r="F57" s="170"/>
      <c r="G57" s="170"/>
      <c r="H57" s="122">
        <f>'COOD TERC'!H57</f>
        <v>100</v>
      </c>
      <c r="I57" s="38">
        <f>H57</f>
        <v>100</v>
      </c>
    </row>
    <row r="58" spans="1:9" s="37" customFormat="1" x14ac:dyDescent="0.25">
      <c r="A58" s="19" t="s">
        <v>91</v>
      </c>
      <c r="B58" s="170" t="s">
        <v>193</v>
      </c>
      <c r="C58" s="170"/>
      <c r="D58" s="170"/>
      <c r="E58" s="170"/>
      <c r="F58" s="170"/>
      <c r="G58" s="170"/>
      <c r="H58" s="114">
        <v>0.75</v>
      </c>
      <c r="I58" s="122">
        <f>SUM(I30:I31)/220*1.75*15</f>
        <v>245.11522159090904</v>
      </c>
    </row>
    <row r="59" spans="1:9" ht="12.75" customHeight="1" x14ac:dyDescent="0.25">
      <c r="A59" s="33"/>
      <c r="B59" s="154" t="s">
        <v>104</v>
      </c>
      <c r="C59" s="154"/>
      <c r="D59" s="154"/>
      <c r="E59" s="154"/>
      <c r="F59" s="154"/>
      <c r="G59" s="154"/>
      <c r="H59" s="33"/>
      <c r="I59" s="40">
        <f>SUM(I52:I58)</f>
        <v>874.57007159090904</v>
      </c>
    </row>
    <row r="60" spans="1:9" ht="12" customHeight="1" x14ac:dyDescent="0.25">
      <c r="A60" s="189"/>
      <c r="B60" s="189"/>
      <c r="C60" s="189"/>
      <c r="D60" s="189"/>
      <c r="E60" s="189"/>
      <c r="F60" s="189"/>
      <c r="G60" s="189"/>
      <c r="H60" s="189"/>
      <c r="I60" s="189"/>
    </row>
    <row r="61" spans="1:9" ht="12.75" customHeight="1" x14ac:dyDescent="0.25">
      <c r="A61" s="154" t="s">
        <v>105</v>
      </c>
      <c r="B61" s="154"/>
      <c r="C61" s="154"/>
      <c r="D61" s="154"/>
      <c r="E61" s="154"/>
      <c r="F61" s="154"/>
      <c r="G61" s="154"/>
      <c r="H61" s="154"/>
      <c r="I61" s="154"/>
    </row>
    <row r="62" spans="1:9" ht="12.75" customHeight="1" x14ac:dyDescent="0.25">
      <c r="A62" s="41" t="s">
        <v>76</v>
      </c>
      <c r="B62" s="164" t="s">
        <v>106</v>
      </c>
      <c r="C62" s="164"/>
      <c r="D62" s="164"/>
      <c r="E62" s="164"/>
      <c r="F62" s="164"/>
      <c r="G62" s="164"/>
      <c r="H62" s="164"/>
      <c r="I62" s="25">
        <f>I38</f>
        <v>419.69328569999999</v>
      </c>
    </row>
    <row r="63" spans="1:9" ht="12.75" customHeight="1" x14ac:dyDescent="0.25">
      <c r="A63" s="41" t="s">
        <v>81</v>
      </c>
      <c r="B63" s="164" t="s">
        <v>107</v>
      </c>
      <c r="C63" s="164"/>
      <c r="D63" s="164"/>
      <c r="E63" s="164"/>
      <c r="F63" s="164"/>
      <c r="G63" s="164"/>
      <c r="H63" s="164"/>
      <c r="I63" s="25">
        <f>I49</f>
        <v>873.31927685210007</v>
      </c>
    </row>
    <row r="64" spans="1:9" ht="12.75" customHeight="1" x14ac:dyDescent="0.25">
      <c r="A64" s="41" t="s">
        <v>96</v>
      </c>
      <c r="B64" s="164" t="s">
        <v>108</v>
      </c>
      <c r="C64" s="164"/>
      <c r="D64" s="164"/>
      <c r="E64" s="164"/>
      <c r="F64" s="164"/>
      <c r="G64" s="164"/>
      <c r="H64" s="164"/>
      <c r="I64" s="25">
        <f>I59</f>
        <v>874.57007159090904</v>
      </c>
    </row>
    <row r="65" spans="1:9" ht="12.75" customHeight="1" x14ac:dyDescent="0.25">
      <c r="A65" s="161" t="s">
        <v>109</v>
      </c>
      <c r="B65" s="161"/>
      <c r="C65" s="161"/>
      <c r="D65" s="161"/>
      <c r="E65" s="161"/>
      <c r="F65" s="161"/>
      <c r="G65" s="161"/>
      <c r="H65" s="161"/>
      <c r="I65" s="27">
        <f>SUM(I62:I64)</f>
        <v>2167.5826341430093</v>
      </c>
    </row>
    <row r="66" spans="1:9" x14ac:dyDescent="0.25">
      <c r="A66" s="189"/>
      <c r="B66" s="189"/>
      <c r="C66" s="189"/>
      <c r="D66" s="189"/>
      <c r="E66" s="189"/>
      <c r="F66" s="189"/>
      <c r="G66" s="189"/>
      <c r="H66" s="189"/>
      <c r="I66" s="189"/>
    </row>
    <row r="67" spans="1:9" ht="12.75" customHeight="1" x14ac:dyDescent="0.25">
      <c r="A67" s="144" t="s">
        <v>110</v>
      </c>
      <c r="B67" s="144"/>
      <c r="C67" s="144"/>
      <c r="D67" s="144"/>
      <c r="E67" s="144"/>
      <c r="F67" s="144"/>
      <c r="G67" s="144"/>
      <c r="H67" s="144"/>
      <c r="I67" s="144"/>
    </row>
    <row r="68" spans="1:9" ht="12.75" customHeight="1" x14ac:dyDescent="0.25">
      <c r="A68" s="42" t="s">
        <v>111</v>
      </c>
      <c r="B68" s="166" t="s">
        <v>112</v>
      </c>
      <c r="C68" s="166"/>
      <c r="D68" s="166"/>
      <c r="E68" s="166"/>
      <c r="F68" s="166"/>
      <c r="G68" s="166"/>
      <c r="H68" s="23" t="s">
        <v>70</v>
      </c>
      <c r="I68" s="23" t="s">
        <v>71</v>
      </c>
    </row>
    <row r="69" spans="1:9" s="37" customFormat="1" x14ac:dyDescent="0.25">
      <c r="A69" s="19" t="s">
        <v>45</v>
      </c>
      <c r="B69" s="153" t="s">
        <v>113</v>
      </c>
      <c r="C69" s="153"/>
      <c r="D69" s="153"/>
      <c r="E69" s="153"/>
      <c r="F69" s="153"/>
      <c r="G69" s="153"/>
      <c r="H69" s="43">
        <v>4.1999999999999997E-3</v>
      </c>
      <c r="I69" s="38">
        <f t="shared" ref="I69:I74" si="1">$I$32*H69</f>
        <v>8.6280557999999985</v>
      </c>
    </row>
    <row r="70" spans="1:9" x14ac:dyDescent="0.25">
      <c r="A70" s="19" t="s">
        <v>47</v>
      </c>
      <c r="B70" s="153" t="s">
        <v>114</v>
      </c>
      <c r="C70" s="153"/>
      <c r="D70" s="153"/>
      <c r="E70" s="153"/>
      <c r="F70" s="153"/>
      <c r="G70" s="153"/>
      <c r="H70" s="44">
        <v>2.9999999999999997E-4</v>
      </c>
      <c r="I70" s="38">
        <f t="shared" si="1"/>
        <v>0.61628969999999994</v>
      </c>
    </row>
    <row r="71" spans="1:9" s="45" customFormat="1" x14ac:dyDescent="0.25">
      <c r="A71" s="19" t="s">
        <v>50</v>
      </c>
      <c r="B71" s="153" t="s">
        <v>115</v>
      </c>
      <c r="C71" s="153"/>
      <c r="D71" s="153"/>
      <c r="E71" s="153"/>
      <c r="F71" s="153"/>
      <c r="G71" s="153"/>
      <c r="H71" s="44">
        <v>3.44E-2</v>
      </c>
      <c r="I71" s="38">
        <f t="shared" si="1"/>
        <v>70.667885600000005</v>
      </c>
    </row>
    <row r="72" spans="1:9" s="37" customFormat="1" x14ac:dyDescent="0.25">
      <c r="A72" s="19" t="s">
        <v>53</v>
      </c>
      <c r="B72" s="153" t="s">
        <v>116</v>
      </c>
      <c r="C72" s="153"/>
      <c r="D72" s="153"/>
      <c r="E72" s="153"/>
      <c r="F72" s="153"/>
      <c r="G72" s="153"/>
      <c r="H72" s="43">
        <v>1.9400000000000001E-2</v>
      </c>
      <c r="I72" s="38">
        <f t="shared" si="1"/>
        <v>39.853400600000001</v>
      </c>
    </row>
    <row r="73" spans="1:9" s="45" customFormat="1" x14ac:dyDescent="0.25">
      <c r="A73" s="19" t="s">
        <v>87</v>
      </c>
      <c r="B73" s="153" t="s">
        <v>117</v>
      </c>
      <c r="C73" s="153"/>
      <c r="D73" s="153"/>
      <c r="E73" s="153"/>
      <c r="F73" s="153"/>
      <c r="G73" s="153"/>
      <c r="H73" s="43">
        <v>7.1999999999999998E-3</v>
      </c>
      <c r="I73" s="38">
        <f t="shared" si="1"/>
        <v>14.790952799999999</v>
      </c>
    </row>
    <row r="74" spans="1:9" s="45" customFormat="1" x14ac:dyDescent="0.25">
      <c r="A74" s="19" t="s">
        <v>89</v>
      </c>
      <c r="B74" s="153" t="s">
        <v>118</v>
      </c>
      <c r="C74" s="153"/>
      <c r="D74" s="153"/>
      <c r="E74" s="153"/>
      <c r="F74" s="153"/>
      <c r="G74" s="153"/>
      <c r="H74" s="44">
        <v>5.9999999999999995E-4</v>
      </c>
      <c r="I74" s="38">
        <f t="shared" si="1"/>
        <v>1.2325793999999999</v>
      </c>
    </row>
    <row r="75" spans="1:9" s="45" customFormat="1" ht="12.75" customHeight="1" x14ac:dyDescent="0.25">
      <c r="A75" s="167" t="s">
        <v>119</v>
      </c>
      <c r="B75" s="167"/>
      <c r="C75" s="167"/>
      <c r="D75" s="167"/>
      <c r="E75" s="167"/>
      <c r="F75" s="167"/>
      <c r="G75" s="167"/>
      <c r="H75" s="46">
        <f>SUM(H69:H74)</f>
        <v>6.6100000000000006E-2</v>
      </c>
      <c r="I75" s="47">
        <f>SUM(I69:I74)</f>
        <v>135.78916389999998</v>
      </c>
    </row>
    <row r="76" spans="1:9" s="45" customFormat="1" x14ac:dyDescent="0.25">
      <c r="A76" s="189"/>
      <c r="B76" s="189"/>
      <c r="C76" s="189"/>
      <c r="D76" s="189"/>
      <c r="E76" s="189"/>
      <c r="F76" s="189"/>
      <c r="G76" s="189"/>
      <c r="H76" s="189"/>
      <c r="I76" s="189"/>
    </row>
    <row r="77" spans="1:9" s="45" customFormat="1" ht="12.75" customHeight="1" x14ac:dyDescent="0.25">
      <c r="A77" s="144" t="s">
        <v>120</v>
      </c>
      <c r="B77" s="144"/>
      <c r="C77" s="144"/>
      <c r="D77" s="144"/>
      <c r="E77" s="144"/>
      <c r="F77" s="144"/>
      <c r="G77" s="144"/>
      <c r="H77" s="144"/>
      <c r="I77" s="144"/>
    </row>
    <row r="78" spans="1:9" s="45" customFormat="1" ht="12.75" customHeight="1" x14ac:dyDescent="0.25">
      <c r="A78" s="42" t="s">
        <v>121</v>
      </c>
      <c r="B78" s="168" t="s">
        <v>122</v>
      </c>
      <c r="C78" s="168"/>
      <c r="D78" s="168"/>
      <c r="E78" s="168"/>
      <c r="F78" s="168"/>
      <c r="G78" s="168"/>
      <c r="H78" s="42" t="s">
        <v>70</v>
      </c>
      <c r="I78" s="42" t="s">
        <v>71</v>
      </c>
    </row>
    <row r="79" spans="1:9" s="45" customFormat="1" ht="12.75" customHeight="1" x14ac:dyDescent="0.25">
      <c r="A79" s="19" t="s">
        <v>45</v>
      </c>
      <c r="B79" s="169" t="s">
        <v>400</v>
      </c>
      <c r="C79" s="169"/>
      <c r="D79" s="169"/>
      <c r="E79" s="169"/>
      <c r="F79" s="169"/>
      <c r="G79" s="169"/>
      <c r="H79" s="48">
        <v>0</v>
      </c>
      <c r="I79" s="38">
        <v>0</v>
      </c>
    </row>
    <row r="80" spans="1:9" s="45" customFormat="1" ht="13.9" customHeight="1" x14ac:dyDescent="0.25">
      <c r="A80" s="19" t="s">
        <v>47</v>
      </c>
      <c r="B80" s="165" t="s">
        <v>123</v>
      </c>
      <c r="C80" s="165"/>
      <c r="D80" s="165"/>
      <c r="E80" s="165"/>
      <c r="F80" s="165"/>
      <c r="G80" s="165"/>
      <c r="H80" s="44">
        <v>2.8E-3</v>
      </c>
      <c r="I80" s="38">
        <f t="shared" ref="I80:I84" si="2">SUM($I$32,$I$65,$I$75)*H80</f>
        <v>12.201478234520426</v>
      </c>
    </row>
    <row r="81" spans="1:9" s="45" customFormat="1" x14ac:dyDescent="0.25">
      <c r="A81" s="19" t="s">
        <v>50</v>
      </c>
      <c r="B81" s="159" t="s">
        <v>124</v>
      </c>
      <c r="C81" s="159"/>
      <c r="D81" s="159"/>
      <c r="E81" s="159"/>
      <c r="F81" s="159"/>
      <c r="G81" s="159"/>
      <c r="H81" s="44">
        <v>2.0000000000000001E-4</v>
      </c>
      <c r="I81" s="38">
        <f t="shared" si="2"/>
        <v>0.87153415960860192</v>
      </c>
    </row>
    <row r="82" spans="1:9" s="45" customFormat="1" ht="13.9" customHeight="1" x14ac:dyDescent="0.25">
      <c r="A82" s="19" t="s">
        <v>53</v>
      </c>
      <c r="B82" s="165" t="s">
        <v>125</v>
      </c>
      <c r="C82" s="165"/>
      <c r="D82" s="165"/>
      <c r="E82" s="165"/>
      <c r="F82" s="165"/>
      <c r="G82" s="165"/>
      <c r="H82" s="44">
        <v>6.9999999999999999E-4</v>
      </c>
      <c r="I82" s="38">
        <f t="shared" si="2"/>
        <v>3.0503695586301065</v>
      </c>
    </row>
    <row r="83" spans="1:9" s="45" customFormat="1" x14ac:dyDescent="0.25">
      <c r="A83" s="19" t="s">
        <v>87</v>
      </c>
      <c r="B83" s="159" t="s">
        <v>126</v>
      </c>
      <c r="C83" s="159"/>
      <c r="D83" s="159"/>
      <c r="E83" s="159"/>
      <c r="F83" s="159"/>
      <c r="G83" s="159"/>
      <c r="H83" s="44">
        <v>2.8999999999999998E-3</v>
      </c>
      <c r="I83" s="38">
        <f t="shared" si="2"/>
        <v>12.637245314324726</v>
      </c>
    </row>
    <row r="84" spans="1:9" s="45" customFormat="1" ht="13.9" customHeight="1" x14ac:dyDescent="0.25">
      <c r="A84" s="19" t="s">
        <v>89</v>
      </c>
      <c r="B84" s="165" t="s">
        <v>127</v>
      </c>
      <c r="C84" s="165"/>
      <c r="D84" s="165"/>
      <c r="E84" s="165"/>
      <c r="F84" s="165"/>
      <c r="G84" s="165"/>
      <c r="H84" s="44">
        <v>1.3899999999999999E-2</v>
      </c>
      <c r="I84" s="38">
        <f t="shared" si="2"/>
        <v>60.571624092797826</v>
      </c>
    </row>
    <row r="85" spans="1:9" ht="12.75" customHeight="1" x14ac:dyDescent="0.25">
      <c r="A85" s="33"/>
      <c r="B85" s="161" t="s">
        <v>128</v>
      </c>
      <c r="C85" s="161"/>
      <c r="D85" s="161"/>
      <c r="E85" s="161"/>
      <c r="F85" s="161"/>
      <c r="G85" s="161"/>
      <c r="H85" s="49">
        <f>SUM(H79:H84)</f>
        <v>2.0499999999999997E-2</v>
      </c>
      <c r="I85" s="27">
        <f>SUM(I79:I84)</f>
        <v>89.332251359881695</v>
      </c>
    </row>
    <row r="86" spans="1:9" ht="12.75" customHeight="1" x14ac:dyDescent="0.25">
      <c r="A86" s="189"/>
      <c r="B86" s="189"/>
      <c r="C86" s="189"/>
      <c r="D86" s="189"/>
      <c r="E86" s="189"/>
      <c r="F86" s="189"/>
      <c r="G86" s="189"/>
      <c r="H86" s="189"/>
      <c r="I86" s="189"/>
    </row>
    <row r="87" spans="1:9" ht="12.75" customHeight="1" x14ac:dyDescent="0.25">
      <c r="A87" s="23" t="s">
        <v>129</v>
      </c>
      <c r="B87" s="166" t="s">
        <v>130</v>
      </c>
      <c r="C87" s="166"/>
      <c r="D87" s="166"/>
      <c r="E87" s="166"/>
      <c r="F87" s="166"/>
      <c r="G87" s="166"/>
      <c r="H87" s="23" t="s">
        <v>98</v>
      </c>
      <c r="I87" s="23" t="s">
        <v>71</v>
      </c>
    </row>
    <row r="88" spans="1:9" ht="12.75" customHeight="1" x14ac:dyDescent="0.25">
      <c r="A88" s="21" t="s">
        <v>45</v>
      </c>
      <c r="B88" s="163" t="s">
        <v>131</v>
      </c>
      <c r="C88" s="163"/>
      <c r="D88" s="163"/>
      <c r="E88" s="163"/>
      <c r="F88" s="163"/>
      <c r="G88" s="163"/>
      <c r="H88" s="50"/>
      <c r="I88" s="51">
        <v>0</v>
      </c>
    </row>
    <row r="89" spans="1:9" ht="12.75" customHeight="1" x14ac:dyDescent="0.25">
      <c r="A89" s="33"/>
      <c r="B89" s="161" t="s">
        <v>132</v>
      </c>
      <c r="C89" s="161"/>
      <c r="D89" s="161"/>
      <c r="E89" s="161"/>
      <c r="F89" s="161"/>
      <c r="G89" s="161"/>
      <c r="H89" s="52"/>
      <c r="I89" s="27">
        <f>SUM(I88)</f>
        <v>0</v>
      </c>
    </row>
    <row r="90" spans="1:9" ht="12.75" customHeight="1" x14ac:dyDescent="0.25">
      <c r="A90" s="20"/>
      <c r="B90" s="190"/>
      <c r="C90" s="190"/>
      <c r="D90" s="190"/>
      <c r="E90" s="190"/>
      <c r="F90" s="190"/>
      <c r="G90" s="191"/>
      <c r="H90" s="191"/>
      <c r="I90" s="70"/>
    </row>
    <row r="91" spans="1:9" ht="12.75" customHeight="1" x14ac:dyDescent="0.25">
      <c r="A91" s="162" t="s">
        <v>133</v>
      </c>
      <c r="B91" s="162"/>
      <c r="C91" s="162"/>
      <c r="D91" s="162"/>
      <c r="E91" s="162"/>
      <c r="F91" s="162"/>
      <c r="G91" s="162"/>
      <c r="H91" s="162"/>
      <c r="I91" s="162"/>
    </row>
    <row r="92" spans="1:9" ht="12.75" customHeight="1" x14ac:dyDescent="0.25">
      <c r="A92" s="41" t="s">
        <v>121</v>
      </c>
      <c r="B92" s="163" t="s">
        <v>123</v>
      </c>
      <c r="C92" s="163"/>
      <c r="D92" s="163"/>
      <c r="E92" s="163"/>
      <c r="F92" s="163"/>
      <c r="G92" s="163"/>
      <c r="H92" s="163"/>
      <c r="I92" s="25">
        <f>I85</f>
        <v>89.332251359881695</v>
      </c>
    </row>
    <row r="93" spans="1:9" ht="12.75" customHeight="1" x14ac:dyDescent="0.25">
      <c r="A93" s="41" t="s">
        <v>129</v>
      </c>
      <c r="B93" s="164" t="s">
        <v>131</v>
      </c>
      <c r="C93" s="164"/>
      <c r="D93" s="164"/>
      <c r="E93" s="164"/>
      <c r="F93" s="164"/>
      <c r="G93" s="164"/>
      <c r="H93" s="164"/>
      <c r="I93" s="25">
        <f>I89</f>
        <v>0</v>
      </c>
    </row>
    <row r="94" spans="1:9" ht="12.75" customHeight="1" x14ac:dyDescent="0.25">
      <c r="A94" s="161" t="s">
        <v>134</v>
      </c>
      <c r="B94" s="161"/>
      <c r="C94" s="161"/>
      <c r="D94" s="161"/>
      <c r="E94" s="161"/>
      <c r="F94" s="161"/>
      <c r="G94" s="161"/>
      <c r="H94" s="161"/>
      <c r="I94" s="27">
        <f>SUM(I92:I93)</f>
        <v>89.332251359881695</v>
      </c>
    </row>
    <row r="95" spans="1:9" ht="12.75" customHeight="1" x14ac:dyDescent="0.25">
      <c r="A95" s="189"/>
      <c r="B95" s="189"/>
      <c r="C95" s="189"/>
      <c r="D95" s="189"/>
      <c r="E95" s="189"/>
      <c r="F95" s="189"/>
      <c r="G95" s="189"/>
      <c r="H95" s="189"/>
      <c r="I95" s="189"/>
    </row>
    <row r="96" spans="1:9" ht="12.75" customHeight="1" x14ac:dyDescent="0.25">
      <c r="A96" s="144" t="s">
        <v>135</v>
      </c>
      <c r="B96" s="144"/>
      <c r="C96" s="144"/>
      <c r="D96" s="144"/>
      <c r="E96" s="144"/>
      <c r="F96" s="144"/>
      <c r="G96" s="144"/>
      <c r="H96" s="144"/>
      <c r="I96" s="144"/>
    </row>
    <row r="97" spans="1:9" ht="12.75" customHeight="1" x14ac:dyDescent="0.25">
      <c r="A97" s="23">
        <v>5</v>
      </c>
      <c r="B97" s="154" t="s">
        <v>136</v>
      </c>
      <c r="C97" s="154"/>
      <c r="D97" s="154"/>
      <c r="E97" s="154"/>
      <c r="F97" s="154"/>
      <c r="G97" s="154"/>
      <c r="H97" s="154"/>
      <c r="I97" s="23" t="s">
        <v>71</v>
      </c>
    </row>
    <row r="98" spans="1:9" s="45" customFormat="1" ht="12.75" customHeight="1" x14ac:dyDescent="0.25">
      <c r="A98" s="19" t="s">
        <v>45</v>
      </c>
      <c r="B98" s="159" t="s">
        <v>137</v>
      </c>
      <c r="C98" s="159"/>
      <c r="D98" s="159"/>
      <c r="E98" s="159"/>
      <c r="F98" s="159"/>
      <c r="G98" s="159"/>
      <c r="H98" s="159"/>
      <c r="I98" s="99">
        <f>UNIF!J15</f>
        <v>54.43</v>
      </c>
    </row>
    <row r="99" spans="1:9" s="45" customFormat="1" ht="12.75" customHeight="1" x14ac:dyDescent="0.25">
      <c r="A99" s="19" t="s">
        <v>47</v>
      </c>
      <c r="B99" s="159" t="s">
        <v>138</v>
      </c>
      <c r="C99" s="159"/>
      <c r="D99" s="159"/>
      <c r="E99" s="159"/>
      <c r="F99" s="159"/>
      <c r="G99" s="159"/>
      <c r="H99" s="159"/>
      <c r="I99" s="53">
        <v>0</v>
      </c>
    </row>
    <row r="100" spans="1:9" s="45" customFormat="1" ht="12.75" customHeight="1" x14ac:dyDescent="0.25">
      <c r="A100" s="19" t="s">
        <v>50</v>
      </c>
      <c r="B100" s="159" t="s">
        <v>139</v>
      </c>
      <c r="C100" s="159"/>
      <c r="D100" s="159"/>
      <c r="E100" s="159"/>
      <c r="F100" s="159"/>
      <c r="G100" s="159"/>
      <c r="H100" s="159"/>
      <c r="I100" s="99">
        <f>EQUIP!J13</f>
        <v>0.64</v>
      </c>
    </row>
    <row r="101" spans="1:9" ht="12.75" customHeight="1" x14ac:dyDescent="0.25">
      <c r="A101" s="154" t="s">
        <v>140</v>
      </c>
      <c r="B101" s="154"/>
      <c r="C101" s="154"/>
      <c r="D101" s="154"/>
      <c r="E101" s="154"/>
      <c r="F101" s="154"/>
      <c r="G101" s="154"/>
      <c r="H101" s="154"/>
      <c r="I101" s="54">
        <f>SUM(I98:I100)</f>
        <v>55.07</v>
      </c>
    </row>
    <row r="102" spans="1:9" ht="12.75" customHeight="1" x14ac:dyDescent="0.25">
      <c r="A102" s="189"/>
      <c r="B102" s="189"/>
      <c r="C102" s="189"/>
      <c r="D102" s="189"/>
      <c r="E102" s="189"/>
      <c r="F102" s="189"/>
      <c r="G102" s="189"/>
      <c r="H102" s="189"/>
      <c r="I102" s="189"/>
    </row>
    <row r="103" spans="1:9" ht="12.75" customHeight="1" x14ac:dyDescent="0.25">
      <c r="A103" s="144" t="s">
        <v>141</v>
      </c>
      <c r="B103" s="144"/>
      <c r="C103" s="144"/>
      <c r="D103" s="144"/>
      <c r="E103" s="144"/>
      <c r="F103" s="144"/>
      <c r="G103" s="144"/>
      <c r="H103" s="144"/>
      <c r="I103" s="144"/>
    </row>
    <row r="104" spans="1:9" ht="12.75" customHeight="1" x14ac:dyDescent="0.25">
      <c r="A104" s="23">
        <v>6</v>
      </c>
      <c r="B104" s="154" t="s">
        <v>142</v>
      </c>
      <c r="C104" s="154"/>
      <c r="D104" s="154"/>
      <c r="E104" s="154"/>
      <c r="F104" s="154"/>
      <c r="G104" s="154"/>
      <c r="H104" s="23" t="s">
        <v>70</v>
      </c>
      <c r="I104" s="23" t="s">
        <v>71</v>
      </c>
    </row>
    <row r="105" spans="1:9" x14ac:dyDescent="0.25">
      <c r="A105" s="21" t="s">
        <v>45</v>
      </c>
      <c r="B105" s="160" t="s">
        <v>143</v>
      </c>
      <c r="C105" s="160"/>
      <c r="D105" s="160"/>
      <c r="E105" s="160"/>
      <c r="F105" s="160"/>
      <c r="G105" s="160"/>
      <c r="H105" s="44">
        <f>'COOD TERC'!H104</f>
        <v>5.0000000000000001E-3</v>
      </c>
      <c r="I105" s="38">
        <f>SUM($I$124)*H105</f>
        <v>22.510365247014452</v>
      </c>
    </row>
    <row r="106" spans="1:9" x14ac:dyDescent="0.25">
      <c r="A106" s="21" t="s">
        <v>47</v>
      </c>
      <c r="B106" s="160" t="s">
        <v>144</v>
      </c>
      <c r="C106" s="160"/>
      <c r="D106" s="160"/>
      <c r="E106" s="160"/>
      <c r="F106" s="160"/>
      <c r="G106" s="160"/>
      <c r="H106" s="44">
        <f>'COOD TERC'!H105</f>
        <v>5.0000000000000001E-3</v>
      </c>
      <c r="I106" s="38">
        <f>SUM($I$124,I105)*H106</f>
        <v>22.622917073249525</v>
      </c>
    </row>
    <row r="107" spans="1:9" ht="12.75" customHeight="1" x14ac:dyDescent="0.25">
      <c r="A107" s="21"/>
      <c r="B107" s="155"/>
      <c r="C107" s="155"/>
      <c r="D107" s="155"/>
      <c r="E107" s="156" t="s">
        <v>145</v>
      </c>
      <c r="F107" s="156"/>
      <c r="G107" s="156"/>
      <c r="H107" s="156"/>
      <c r="I107" s="55"/>
    </row>
    <row r="108" spans="1:9" ht="12.75" customHeight="1" x14ac:dyDescent="0.25">
      <c r="A108" s="21" t="s">
        <v>50</v>
      </c>
      <c r="B108" s="157" t="s">
        <v>146</v>
      </c>
      <c r="C108" s="157"/>
      <c r="D108" s="157"/>
      <c r="E108" s="158">
        <f>SUM(H110,H111,H114)</f>
        <v>8.6499999999999994E-2</v>
      </c>
      <c r="F108" s="158"/>
      <c r="G108" s="158">
        <f>1-((H110+H111+H114))</f>
        <v>0.91349999999999998</v>
      </c>
      <c r="H108" s="158"/>
      <c r="I108" s="56"/>
    </row>
    <row r="109" spans="1:9" x14ac:dyDescent="0.25">
      <c r="A109" s="21" t="s">
        <v>147</v>
      </c>
      <c r="B109" s="159" t="s">
        <v>148</v>
      </c>
      <c r="C109" s="159"/>
      <c r="D109" s="159"/>
      <c r="E109" s="159"/>
      <c r="F109" s="159"/>
      <c r="G109" s="159"/>
      <c r="H109" s="159"/>
      <c r="I109" s="159"/>
    </row>
    <row r="110" spans="1:9" x14ac:dyDescent="0.25">
      <c r="A110" s="57" t="s">
        <v>149</v>
      </c>
      <c r="B110" s="153" t="s">
        <v>150</v>
      </c>
      <c r="C110" s="153"/>
      <c r="D110" s="153"/>
      <c r="E110" s="153"/>
      <c r="F110" s="153"/>
      <c r="G110" s="153"/>
      <c r="H110" s="31">
        <f>'COOD TERC'!H109</f>
        <v>6.4999999999999997E-3</v>
      </c>
      <c r="I110" s="25">
        <f>SUM($I$124,$I$105,$I$106)*H110/(1-$E$108)</f>
        <v>32.355600608867547</v>
      </c>
    </row>
    <row r="111" spans="1:9" x14ac:dyDescent="0.25">
      <c r="A111" s="57" t="s">
        <v>151</v>
      </c>
      <c r="B111" s="153" t="s">
        <v>152</v>
      </c>
      <c r="C111" s="153"/>
      <c r="D111" s="153"/>
      <c r="E111" s="153"/>
      <c r="F111" s="153"/>
      <c r="G111" s="153"/>
      <c r="H111" s="31">
        <f>'COOD TERC'!H110</f>
        <v>0.03</v>
      </c>
      <c r="I111" s="25">
        <f>SUM($I$124,$I$105,$I$106)*H111/(1-$E$108)</f>
        <v>149.33354127169633</v>
      </c>
    </row>
    <row r="112" spans="1:9" ht="12.75" customHeight="1" x14ac:dyDescent="0.25">
      <c r="A112" s="21" t="s">
        <v>153</v>
      </c>
      <c r="B112" s="152" t="s">
        <v>154</v>
      </c>
      <c r="C112" s="152"/>
      <c r="D112" s="152"/>
      <c r="E112" s="152"/>
      <c r="F112" s="152"/>
      <c r="G112" s="152"/>
      <c r="H112" s="58"/>
      <c r="I112" s="58"/>
    </row>
    <row r="113" spans="1:9" ht="12.75" customHeight="1" x14ac:dyDescent="0.25">
      <c r="A113" s="21" t="s">
        <v>155</v>
      </c>
      <c r="B113" s="152" t="s">
        <v>156</v>
      </c>
      <c r="C113" s="152"/>
      <c r="D113" s="152"/>
      <c r="E113" s="152"/>
      <c r="F113" s="152"/>
      <c r="G113" s="152"/>
      <c r="H113" s="58"/>
      <c r="I113" s="58"/>
    </row>
    <row r="114" spans="1:9" x14ac:dyDescent="0.25">
      <c r="A114" s="57" t="s">
        <v>157</v>
      </c>
      <c r="B114" s="153" t="s">
        <v>158</v>
      </c>
      <c r="C114" s="153"/>
      <c r="D114" s="153"/>
      <c r="E114" s="153"/>
      <c r="F114" s="153"/>
      <c r="G114" s="153"/>
      <c r="H114" s="24">
        <v>0.05</v>
      </c>
      <c r="I114" s="25">
        <f>SUM($I$124,$I$105,$I$106)*H114/(1-$E$108)</f>
        <v>248.88923545282728</v>
      </c>
    </row>
    <row r="115" spans="1:9" ht="12.75" customHeight="1" x14ac:dyDescent="0.25">
      <c r="A115" s="154" t="s">
        <v>159</v>
      </c>
      <c r="B115" s="154"/>
      <c r="C115" s="154"/>
      <c r="D115" s="154"/>
      <c r="E115" s="154"/>
      <c r="F115" s="154"/>
      <c r="G115" s="154"/>
      <c r="H115" s="154"/>
      <c r="I115" s="27">
        <f>SUM(I105:I114)</f>
        <v>475.71165965365515</v>
      </c>
    </row>
    <row r="116" spans="1:9" ht="12.75" customHeight="1" x14ac:dyDescent="0.25">
      <c r="A116" s="189"/>
      <c r="B116" s="189"/>
      <c r="C116" s="189"/>
      <c r="D116" s="189"/>
      <c r="E116" s="189"/>
      <c r="F116" s="189"/>
      <c r="G116" s="189"/>
      <c r="H116" s="189"/>
      <c r="I116" s="189"/>
    </row>
    <row r="117" spans="1:9" ht="12.75" customHeight="1" x14ac:dyDescent="0.25">
      <c r="A117" s="144" t="s">
        <v>160</v>
      </c>
      <c r="B117" s="144"/>
      <c r="C117" s="144"/>
      <c r="D117" s="144"/>
      <c r="E117" s="144"/>
      <c r="F117" s="144"/>
      <c r="G117" s="144"/>
      <c r="H117" s="144"/>
      <c r="I117" s="144"/>
    </row>
    <row r="118" spans="1:9" ht="12.75" customHeight="1" x14ac:dyDescent="0.25">
      <c r="A118" s="23"/>
      <c r="B118" s="154" t="s">
        <v>161</v>
      </c>
      <c r="C118" s="154"/>
      <c r="D118" s="154"/>
      <c r="E118" s="154"/>
      <c r="F118" s="154"/>
      <c r="G118" s="154"/>
      <c r="H118" s="154"/>
      <c r="I118" s="23" t="s">
        <v>71</v>
      </c>
    </row>
    <row r="119" spans="1:9" ht="12.75" customHeight="1" x14ac:dyDescent="0.25">
      <c r="A119" s="22" t="s">
        <v>45</v>
      </c>
      <c r="B119" s="147" t="s">
        <v>162</v>
      </c>
      <c r="C119" s="147"/>
      <c r="D119" s="147"/>
      <c r="E119" s="147"/>
      <c r="F119" s="147"/>
      <c r="G119" s="147"/>
      <c r="H119" s="147"/>
      <c r="I119" s="25">
        <f>I32</f>
        <v>2054.299</v>
      </c>
    </row>
    <row r="120" spans="1:9" ht="12.75" customHeight="1" x14ac:dyDescent="0.25">
      <c r="A120" s="22" t="s">
        <v>47</v>
      </c>
      <c r="B120" s="147" t="s">
        <v>163</v>
      </c>
      <c r="C120" s="147"/>
      <c r="D120" s="147"/>
      <c r="E120" s="147"/>
      <c r="F120" s="147"/>
      <c r="G120" s="147"/>
      <c r="H120" s="147"/>
      <c r="I120" s="25">
        <f>I65</f>
        <v>2167.5826341430093</v>
      </c>
    </row>
    <row r="121" spans="1:9" ht="12.75" customHeight="1" x14ac:dyDescent="0.25">
      <c r="A121" s="22" t="s">
        <v>50</v>
      </c>
      <c r="B121" s="147" t="s">
        <v>164</v>
      </c>
      <c r="C121" s="147"/>
      <c r="D121" s="147"/>
      <c r="E121" s="147"/>
      <c r="F121" s="147"/>
      <c r="G121" s="147"/>
      <c r="H121" s="147"/>
      <c r="I121" s="25">
        <f>I75</f>
        <v>135.78916389999998</v>
      </c>
    </row>
    <row r="122" spans="1:9" ht="12.75" customHeight="1" x14ac:dyDescent="0.25">
      <c r="A122" s="22" t="s">
        <v>53</v>
      </c>
      <c r="B122" s="147" t="s">
        <v>165</v>
      </c>
      <c r="C122" s="147"/>
      <c r="D122" s="147"/>
      <c r="E122" s="147"/>
      <c r="F122" s="147"/>
      <c r="G122" s="147"/>
      <c r="H122" s="147"/>
      <c r="I122" s="25">
        <f>I94</f>
        <v>89.332251359881695</v>
      </c>
    </row>
    <row r="123" spans="1:9" ht="12.75" customHeight="1" x14ac:dyDescent="0.25">
      <c r="A123" s="22" t="s">
        <v>87</v>
      </c>
      <c r="B123" s="147" t="s">
        <v>166</v>
      </c>
      <c r="C123" s="147"/>
      <c r="D123" s="147"/>
      <c r="E123" s="147"/>
      <c r="F123" s="147"/>
      <c r="G123" s="147"/>
      <c r="H123" s="147"/>
      <c r="I123" s="25">
        <f>I101</f>
        <v>55.07</v>
      </c>
    </row>
    <row r="124" spans="1:9" ht="12.75" customHeight="1" x14ac:dyDescent="0.25">
      <c r="A124" s="148" t="s">
        <v>167</v>
      </c>
      <c r="B124" s="148"/>
      <c r="C124" s="148"/>
      <c r="D124" s="148"/>
      <c r="E124" s="148"/>
      <c r="F124" s="148"/>
      <c r="G124" s="148"/>
      <c r="H124" s="148"/>
      <c r="I124" s="59">
        <f>SUM(I119:I123)</f>
        <v>4502.0730494028903</v>
      </c>
    </row>
    <row r="125" spans="1:9" ht="12.75" customHeight="1" x14ac:dyDescent="0.25">
      <c r="A125" s="22" t="s">
        <v>89</v>
      </c>
      <c r="B125" s="149" t="s">
        <v>168</v>
      </c>
      <c r="C125" s="149"/>
      <c r="D125" s="149"/>
      <c r="E125" s="149"/>
      <c r="F125" s="149"/>
      <c r="G125" s="149"/>
      <c r="H125" s="149"/>
      <c r="I125" s="25">
        <f>I115</f>
        <v>475.71165965365515</v>
      </c>
    </row>
    <row r="126" spans="1:9" ht="12.75" customHeight="1" x14ac:dyDescent="0.25">
      <c r="A126" s="148" t="s">
        <v>169</v>
      </c>
      <c r="B126" s="148"/>
      <c r="C126" s="148"/>
      <c r="D126" s="148"/>
      <c r="E126" s="148"/>
      <c r="F126" s="148"/>
      <c r="G126" s="148"/>
      <c r="H126" s="148"/>
      <c r="I126" s="60">
        <f>ROUND(SUM(I124:I125),2)</f>
        <v>4977.78</v>
      </c>
    </row>
    <row r="127" spans="1:9" ht="12.75" customHeight="1" x14ac:dyDescent="0.25">
      <c r="A127" s="189"/>
      <c r="B127" s="189"/>
      <c r="C127" s="189"/>
      <c r="D127" s="189"/>
      <c r="E127" s="189"/>
      <c r="F127" s="189"/>
      <c r="G127" s="189"/>
      <c r="H127" s="189"/>
      <c r="I127" s="189"/>
    </row>
    <row r="128" spans="1:9" ht="12.75" customHeight="1" x14ac:dyDescent="0.25">
      <c r="A128" s="144" t="s">
        <v>170</v>
      </c>
      <c r="B128" s="144"/>
      <c r="C128" s="144"/>
      <c r="D128" s="144"/>
      <c r="E128" s="144"/>
      <c r="F128" s="144"/>
      <c r="G128" s="144"/>
      <c r="H128" s="144"/>
      <c r="I128" s="144"/>
    </row>
    <row r="129" spans="1:9" ht="24" x14ac:dyDescent="0.25">
      <c r="A129" s="150" t="s">
        <v>171</v>
      </c>
      <c r="B129" s="150"/>
      <c r="C129" s="61" t="s">
        <v>172</v>
      </c>
      <c r="D129" s="151" t="s">
        <v>173</v>
      </c>
      <c r="E129" s="151"/>
      <c r="F129" s="151" t="s">
        <v>174</v>
      </c>
      <c r="G129" s="151"/>
      <c r="H129" s="62" t="s">
        <v>175</v>
      </c>
      <c r="I129" s="63" t="s">
        <v>176</v>
      </c>
    </row>
    <row r="130" spans="1:9" ht="12.75" customHeight="1" x14ac:dyDescent="0.25">
      <c r="A130" s="20" t="s">
        <v>45</v>
      </c>
      <c r="B130" s="64" t="str">
        <f>A8</f>
        <v>PORTEIRO 12X36 - DIURNO</v>
      </c>
      <c r="C130" s="65">
        <f>I126</f>
        <v>4977.78</v>
      </c>
      <c r="D130" s="142">
        <v>1</v>
      </c>
      <c r="E130" s="142"/>
      <c r="F130" s="143">
        <f>(C130*D130)</f>
        <v>4977.78</v>
      </c>
      <c r="G130" s="143"/>
      <c r="H130" s="20">
        <f>H19</f>
        <v>8</v>
      </c>
      <c r="I130" s="66">
        <f>F130*H130</f>
        <v>39822.239999999998</v>
      </c>
    </row>
    <row r="131" spans="1:9" ht="12.75" customHeight="1" x14ac:dyDescent="0.25">
      <c r="A131" s="189"/>
      <c r="B131" s="189"/>
      <c r="C131" s="189"/>
      <c r="D131" s="189"/>
      <c r="E131" s="189"/>
      <c r="F131" s="189"/>
      <c r="G131" s="189"/>
      <c r="H131" s="189"/>
      <c r="I131" s="189"/>
    </row>
    <row r="132" spans="1:9" ht="12.75" customHeight="1" x14ac:dyDescent="0.25">
      <c r="A132" s="144" t="s">
        <v>177</v>
      </c>
      <c r="B132" s="144"/>
      <c r="C132" s="144"/>
      <c r="D132" s="144"/>
      <c r="E132" s="144"/>
      <c r="F132" s="144"/>
      <c r="G132" s="144"/>
      <c r="H132" s="144"/>
      <c r="I132" s="144"/>
    </row>
    <row r="133" spans="1:9" ht="12.75" customHeight="1" x14ac:dyDescent="0.25">
      <c r="A133" s="20"/>
      <c r="B133" s="145" t="s">
        <v>178</v>
      </c>
      <c r="C133" s="145"/>
      <c r="D133" s="145"/>
      <c r="E133" s="145"/>
      <c r="F133" s="145"/>
      <c r="G133" s="145"/>
      <c r="H133" s="145"/>
      <c r="I133" s="67" t="s">
        <v>71</v>
      </c>
    </row>
    <row r="134" spans="1:9" ht="12.75" customHeight="1" x14ac:dyDescent="0.25">
      <c r="A134" s="20" t="s">
        <v>45</v>
      </c>
      <c r="B134" s="142" t="s">
        <v>179</v>
      </c>
      <c r="C134" s="142"/>
      <c r="D134" s="142"/>
      <c r="E134" s="142"/>
      <c r="F134" s="142"/>
      <c r="G134" s="142"/>
      <c r="H134" s="142"/>
      <c r="I134" s="68">
        <f>I126</f>
        <v>4977.78</v>
      </c>
    </row>
    <row r="135" spans="1:9" ht="12.75" customHeight="1" x14ac:dyDescent="0.25">
      <c r="A135" s="20" t="s">
        <v>47</v>
      </c>
      <c r="B135" s="142" t="s">
        <v>180</v>
      </c>
      <c r="C135" s="142"/>
      <c r="D135" s="142"/>
      <c r="E135" s="142"/>
      <c r="F135" s="142"/>
      <c r="G135" s="142"/>
      <c r="H135" s="142"/>
      <c r="I135" s="68">
        <f>(H19*I134)</f>
        <v>39822.239999999998</v>
      </c>
    </row>
    <row r="136" spans="1:9" ht="12.75" customHeight="1" x14ac:dyDescent="0.25">
      <c r="A136" s="20" t="s">
        <v>50</v>
      </c>
      <c r="B136" s="146" t="s">
        <v>181</v>
      </c>
      <c r="C136" s="146"/>
      <c r="D136" s="146"/>
      <c r="E136" s="146"/>
      <c r="F136" s="146"/>
      <c r="G136" s="146"/>
      <c r="H136" s="146"/>
      <c r="I136" s="69">
        <f>(I135*12)</f>
        <v>477866.88</v>
      </c>
    </row>
  </sheetData>
  <mergeCells count="158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B26:G26"/>
    <mergeCell ref="H26:I26"/>
    <mergeCell ref="A27:I27"/>
    <mergeCell ref="A28:I28"/>
    <mergeCell ref="B29:G29"/>
    <mergeCell ref="B30:G30"/>
    <mergeCell ref="B31:G31"/>
    <mergeCell ref="A32:H32"/>
    <mergeCell ref="A33:I33"/>
    <mergeCell ref="A34:I34"/>
    <mergeCell ref="B35:G35"/>
    <mergeCell ref="B36:G36"/>
    <mergeCell ref="B37:G37"/>
    <mergeCell ref="B38:G38"/>
    <mergeCell ref="A39:I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A50:I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A60:I60"/>
    <mergeCell ref="A61:I61"/>
    <mergeCell ref="B62:H62"/>
    <mergeCell ref="B63:H63"/>
    <mergeCell ref="B64:H64"/>
    <mergeCell ref="A65:H65"/>
    <mergeCell ref="A66:I66"/>
    <mergeCell ref="A67:I67"/>
    <mergeCell ref="B68:G68"/>
    <mergeCell ref="B69:G69"/>
    <mergeCell ref="B70:G70"/>
    <mergeCell ref="B71:G71"/>
    <mergeCell ref="B72:G72"/>
    <mergeCell ref="B73:G73"/>
    <mergeCell ref="B74:G74"/>
    <mergeCell ref="A75:G75"/>
    <mergeCell ref="A76:I76"/>
    <mergeCell ref="A77:I77"/>
    <mergeCell ref="B78:G78"/>
    <mergeCell ref="B79:G79"/>
    <mergeCell ref="B80:G80"/>
    <mergeCell ref="B81:G81"/>
    <mergeCell ref="B82:G82"/>
    <mergeCell ref="B83:G83"/>
    <mergeCell ref="B84:G84"/>
    <mergeCell ref="B85:G85"/>
    <mergeCell ref="A86:I86"/>
    <mergeCell ref="B87:G87"/>
    <mergeCell ref="B88:G88"/>
    <mergeCell ref="B89:G89"/>
    <mergeCell ref="B90:F90"/>
    <mergeCell ref="G90:H90"/>
    <mergeCell ref="A91:I91"/>
    <mergeCell ref="B92:H92"/>
    <mergeCell ref="B93:H93"/>
    <mergeCell ref="A94:H94"/>
    <mergeCell ref="A95:I95"/>
    <mergeCell ref="A96:I96"/>
    <mergeCell ref="B97:H97"/>
    <mergeCell ref="B98:H98"/>
    <mergeCell ref="B99:H99"/>
    <mergeCell ref="B100:H100"/>
    <mergeCell ref="A101:H101"/>
    <mergeCell ref="A102:I102"/>
    <mergeCell ref="A103:I103"/>
    <mergeCell ref="B104:G104"/>
    <mergeCell ref="B105:G105"/>
    <mergeCell ref="B106:G106"/>
    <mergeCell ref="B107:D107"/>
    <mergeCell ref="E107:H107"/>
    <mergeCell ref="B108:D108"/>
    <mergeCell ref="E108:F108"/>
    <mergeCell ref="G108:H108"/>
    <mergeCell ref="B109:I109"/>
    <mergeCell ref="B110:G110"/>
    <mergeCell ref="B111:G111"/>
    <mergeCell ref="B112:G112"/>
    <mergeCell ref="B113:G113"/>
    <mergeCell ref="B114:G114"/>
    <mergeCell ref="A115:H115"/>
    <mergeCell ref="A116:I116"/>
    <mergeCell ref="A117:I117"/>
    <mergeCell ref="B118:H118"/>
    <mergeCell ref="B119:H119"/>
    <mergeCell ref="B120:H120"/>
    <mergeCell ref="B121:H121"/>
    <mergeCell ref="B122:H122"/>
    <mergeCell ref="B123:H123"/>
    <mergeCell ref="A124:H124"/>
    <mergeCell ref="B125:H125"/>
    <mergeCell ref="A126:H126"/>
    <mergeCell ref="A127:I127"/>
    <mergeCell ref="B134:H134"/>
    <mergeCell ref="B135:H135"/>
    <mergeCell ref="B136:H136"/>
    <mergeCell ref="A128:I128"/>
    <mergeCell ref="A129:B129"/>
    <mergeCell ref="D129:E129"/>
    <mergeCell ref="F129:G129"/>
    <mergeCell ref="D130:E130"/>
    <mergeCell ref="F130:G130"/>
    <mergeCell ref="A131:I131"/>
    <mergeCell ref="A132:I132"/>
    <mergeCell ref="B133:H133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AMJ138"/>
  <sheetViews>
    <sheetView topLeftCell="A43" zoomScaleNormal="100" workbookViewId="0">
      <selection activeCell="L52" sqref="L52"/>
    </sheetView>
  </sheetViews>
  <sheetFormatPr defaultColWidth="8.7109375" defaultRowHeight="15" x14ac:dyDescent="0.25"/>
  <cols>
    <col min="1" max="1" width="8.7109375" style="17"/>
    <col min="2" max="2" width="31" style="17" customWidth="1"/>
    <col min="3" max="3" width="15.28515625" style="17" customWidth="1"/>
    <col min="4" max="5" width="8.140625" style="17" customWidth="1"/>
    <col min="6" max="6" width="8.7109375" style="17"/>
    <col min="7" max="7" width="8" style="17" customWidth="1"/>
    <col min="8" max="8" width="12.5703125" style="17" customWidth="1"/>
    <col min="9" max="9" width="22.28515625" style="17" customWidth="1"/>
    <col min="10" max="10" width="13.28515625" style="17" customWidth="1"/>
    <col min="11" max="1024" width="8.7109375" style="17"/>
  </cols>
  <sheetData>
    <row r="1" spans="1:9" ht="15.75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</row>
    <row r="2" spans="1:9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</row>
    <row r="3" spans="1:9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</row>
    <row r="4" spans="1:9" ht="15.75" x14ac:dyDescent="0.25">
      <c r="A4" s="141" t="str">
        <f>'COOD TERC'!A4:I4</f>
        <v>PROCESSO Nº 50900.001294/2023-16</v>
      </c>
      <c r="B4" s="141"/>
      <c r="C4" s="141"/>
      <c r="D4" s="141"/>
      <c r="E4" s="141"/>
      <c r="F4" s="141"/>
      <c r="G4" s="141"/>
      <c r="H4" s="141"/>
      <c r="I4" s="141"/>
    </row>
    <row r="5" spans="1:9" ht="15.75" x14ac:dyDescent="0.25">
      <c r="A5" s="185"/>
      <c r="B5" s="185"/>
      <c r="C5" s="185"/>
      <c r="D5" s="185"/>
      <c r="E5" s="185"/>
      <c r="F5" s="185"/>
      <c r="G5" s="185"/>
      <c r="H5" s="185"/>
      <c r="I5" s="185"/>
    </row>
    <row r="6" spans="1:9" s="18" customFormat="1" ht="15.75" x14ac:dyDescent="0.25">
      <c r="A6" s="141" t="s">
        <v>4</v>
      </c>
      <c r="B6" s="141"/>
      <c r="C6" s="141"/>
      <c r="D6" s="141"/>
      <c r="E6" s="141"/>
      <c r="F6" s="141"/>
      <c r="G6" s="141"/>
      <c r="H6" s="141"/>
      <c r="I6" s="141"/>
    </row>
    <row r="7" spans="1:9" s="18" customFormat="1" x14ac:dyDescent="0.25">
      <c r="A7" s="186"/>
      <c r="B7" s="186"/>
      <c r="C7" s="186"/>
      <c r="D7" s="186"/>
      <c r="E7" s="186"/>
      <c r="F7" s="186"/>
      <c r="G7" s="186"/>
      <c r="H7" s="186"/>
      <c r="I7" s="186"/>
    </row>
    <row r="8" spans="1:9" x14ac:dyDescent="0.25">
      <c r="A8" s="187" t="s">
        <v>194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1" t="s">
        <v>41</v>
      </c>
      <c r="B9" s="181"/>
      <c r="C9" s="181"/>
      <c r="D9" s="181"/>
      <c r="E9" s="181"/>
      <c r="F9" s="181"/>
      <c r="G9" s="176" t="str">
        <f>'COOD TERC'!G9:I9</f>
        <v>50900.001294/2023-16</v>
      </c>
      <c r="H9" s="176"/>
      <c r="I9" s="176"/>
    </row>
    <row r="10" spans="1:9" x14ac:dyDescent="0.25">
      <c r="A10" s="181" t="s">
        <v>43</v>
      </c>
      <c r="B10" s="181"/>
      <c r="C10" s="181"/>
      <c r="D10" s="181"/>
      <c r="E10" s="181"/>
      <c r="F10" s="181"/>
      <c r="G10" s="176">
        <f>'COOD TERC'!G10:I10</f>
        <v>0</v>
      </c>
      <c r="H10" s="176"/>
      <c r="I10" s="176"/>
    </row>
    <row r="11" spans="1:9" ht="12.75" customHeight="1" x14ac:dyDescent="0.25">
      <c r="A11" s="188"/>
      <c r="B11" s="188"/>
      <c r="C11" s="188"/>
      <c r="D11" s="188"/>
      <c r="E11" s="188"/>
      <c r="F11" s="188"/>
      <c r="G11" s="188"/>
      <c r="H11" s="188"/>
      <c r="I11" s="188"/>
    </row>
    <row r="12" spans="1:9" ht="12.75" customHeight="1" x14ac:dyDescent="0.25">
      <c r="A12" s="144" t="s">
        <v>44</v>
      </c>
      <c r="B12" s="144"/>
      <c r="C12" s="144"/>
      <c r="D12" s="144"/>
      <c r="E12" s="144"/>
      <c r="F12" s="144"/>
      <c r="G12" s="144"/>
      <c r="H12" s="144"/>
      <c r="I12" s="144"/>
    </row>
    <row r="13" spans="1:9" ht="12.75" customHeight="1" x14ac:dyDescent="0.25">
      <c r="A13" s="21" t="s">
        <v>45</v>
      </c>
      <c r="B13" s="163" t="s">
        <v>46</v>
      </c>
      <c r="C13" s="163"/>
      <c r="D13" s="163"/>
      <c r="E13" s="172"/>
      <c r="F13" s="172"/>
      <c r="G13" s="172"/>
      <c r="H13" s="172"/>
      <c r="I13" s="172"/>
    </row>
    <row r="14" spans="1:9" ht="12.75" customHeight="1" x14ac:dyDescent="0.25">
      <c r="A14" s="21" t="s">
        <v>47</v>
      </c>
      <c r="B14" s="182" t="s">
        <v>48</v>
      </c>
      <c r="C14" s="182"/>
      <c r="D14" s="182"/>
      <c r="E14" s="183" t="s">
        <v>49</v>
      </c>
      <c r="F14" s="183"/>
      <c r="G14" s="183"/>
      <c r="H14" s="183"/>
      <c r="I14" s="183"/>
    </row>
    <row r="15" spans="1:9" ht="24.75" customHeight="1" x14ac:dyDescent="0.25">
      <c r="A15" s="21" t="s">
        <v>50</v>
      </c>
      <c r="B15" s="182" t="s">
        <v>51</v>
      </c>
      <c r="C15" s="182"/>
      <c r="D15" s="182"/>
      <c r="E15" s="184" t="str">
        <f>'COOD TERC'!E15:I15</f>
        <v>CCT Nº CE000508/2023 - SEEACONCE x SEACEC e 1º Termo Aditivo Nº CE000127/2024</v>
      </c>
      <c r="F15" s="184"/>
      <c r="G15" s="184"/>
      <c r="H15" s="184"/>
      <c r="I15" s="184"/>
    </row>
    <row r="16" spans="1:9" ht="12.75" customHeight="1" x14ac:dyDescent="0.25">
      <c r="A16" s="21" t="s">
        <v>53</v>
      </c>
      <c r="B16" s="163" t="s">
        <v>54</v>
      </c>
      <c r="C16" s="163"/>
      <c r="D16" s="163"/>
      <c r="E16" s="180" t="s">
        <v>55</v>
      </c>
      <c r="F16" s="180"/>
      <c r="G16" s="180"/>
      <c r="H16" s="180"/>
      <c r="I16" s="180"/>
    </row>
    <row r="17" spans="1:9" ht="12.75" customHeight="1" x14ac:dyDescent="0.25">
      <c r="A17" s="188"/>
      <c r="B17" s="188"/>
      <c r="C17" s="188"/>
      <c r="D17" s="188"/>
      <c r="E17" s="188"/>
      <c r="F17" s="188"/>
      <c r="G17" s="188"/>
      <c r="H17" s="188"/>
      <c r="I17" s="188"/>
    </row>
    <row r="18" spans="1:9" ht="24.75" customHeight="1" x14ac:dyDescent="0.25">
      <c r="A18" s="154" t="s">
        <v>56</v>
      </c>
      <c r="B18" s="154"/>
      <c r="C18" s="154"/>
      <c r="D18" s="154"/>
      <c r="E18" s="154"/>
      <c r="F18" s="154" t="s">
        <v>57</v>
      </c>
      <c r="G18" s="154"/>
      <c r="H18" s="162" t="s">
        <v>58</v>
      </c>
      <c r="I18" s="162"/>
    </row>
    <row r="19" spans="1:9" ht="12.75" customHeight="1" x14ac:dyDescent="0.25">
      <c r="A19" s="176"/>
      <c r="B19" s="176"/>
      <c r="C19" s="176"/>
      <c r="D19" s="176"/>
      <c r="E19" s="176"/>
      <c r="F19" s="155" t="s">
        <v>59</v>
      </c>
      <c r="G19" s="155"/>
      <c r="H19" s="176">
        <v>8</v>
      </c>
      <c r="I19" s="176"/>
    </row>
    <row r="20" spans="1:9" ht="12.75" customHeight="1" x14ac:dyDescent="0.25">
      <c r="A20" s="189"/>
      <c r="B20" s="189"/>
      <c r="C20" s="189"/>
      <c r="D20" s="189"/>
      <c r="E20" s="189"/>
      <c r="F20" s="189"/>
      <c r="G20" s="189"/>
      <c r="H20" s="189"/>
      <c r="I20" s="189"/>
    </row>
    <row r="21" spans="1:9" ht="12.75" customHeight="1" x14ac:dyDescent="0.25">
      <c r="A21" s="175" t="s">
        <v>60</v>
      </c>
      <c r="B21" s="175"/>
      <c r="C21" s="175"/>
      <c r="D21" s="175"/>
      <c r="E21" s="175"/>
      <c r="F21" s="175"/>
      <c r="G21" s="175"/>
      <c r="H21" s="175"/>
      <c r="I21" s="175"/>
    </row>
    <row r="22" spans="1:9" ht="12.75" customHeight="1" x14ac:dyDescent="0.25">
      <c r="A22" s="21">
        <v>1</v>
      </c>
      <c r="B22" s="163" t="s">
        <v>61</v>
      </c>
      <c r="C22" s="163"/>
      <c r="D22" s="163"/>
      <c r="E22" s="163"/>
      <c r="F22" s="163"/>
      <c r="G22" s="163"/>
      <c r="H22" s="176"/>
      <c r="I22" s="176"/>
    </row>
    <row r="23" spans="1:9" ht="12.75" customHeight="1" x14ac:dyDescent="0.25">
      <c r="A23" s="21">
        <v>2</v>
      </c>
      <c r="B23" s="164" t="s">
        <v>62</v>
      </c>
      <c r="C23" s="164"/>
      <c r="D23" s="164"/>
      <c r="E23" s="164"/>
      <c r="F23" s="164"/>
      <c r="G23" s="164"/>
      <c r="H23" s="177">
        <f>ENC!H23</f>
        <v>1580.23</v>
      </c>
      <c r="I23" s="177"/>
    </row>
    <row r="24" spans="1:9" ht="12.75" customHeight="1" x14ac:dyDescent="0.25">
      <c r="A24" s="21">
        <v>3</v>
      </c>
      <c r="B24" s="163" t="s">
        <v>63</v>
      </c>
      <c r="C24" s="163"/>
      <c r="D24" s="163"/>
      <c r="E24" s="163"/>
      <c r="F24" s="163"/>
      <c r="G24" s="163"/>
      <c r="H24" s="178" t="str">
        <f>A8</f>
        <v>PORTEIRO 12X36 - NOTURNO</v>
      </c>
      <c r="I24" s="178"/>
    </row>
    <row r="25" spans="1:9" ht="12.75" customHeight="1" x14ac:dyDescent="0.25">
      <c r="A25" s="21">
        <v>4</v>
      </c>
      <c r="B25" s="164" t="s">
        <v>64</v>
      </c>
      <c r="C25" s="164"/>
      <c r="D25" s="164"/>
      <c r="E25" s="164"/>
      <c r="F25" s="164"/>
      <c r="G25" s="164"/>
      <c r="H25" s="179" t="s">
        <v>65</v>
      </c>
      <c r="I25" s="179"/>
    </row>
    <row r="26" spans="1:9" ht="12.75" customHeight="1" x14ac:dyDescent="0.25">
      <c r="A26" s="21">
        <v>5</v>
      </c>
      <c r="B26" s="164" t="s">
        <v>66</v>
      </c>
      <c r="C26" s="164"/>
      <c r="D26" s="164"/>
      <c r="E26" s="164"/>
      <c r="F26" s="164"/>
      <c r="G26" s="164"/>
      <c r="H26" s="172" t="str">
        <f>'PORT 12X36 DIU'!H26:I26</f>
        <v>5174-10</v>
      </c>
      <c r="I26" s="172"/>
    </row>
    <row r="27" spans="1:9" ht="12.75" customHeight="1" x14ac:dyDescent="0.25">
      <c r="A27" s="189"/>
      <c r="B27" s="189"/>
      <c r="C27" s="189"/>
      <c r="D27" s="189"/>
      <c r="E27" s="189"/>
      <c r="F27" s="189"/>
      <c r="G27" s="189"/>
      <c r="H27" s="189"/>
      <c r="I27" s="189"/>
    </row>
    <row r="28" spans="1:9" ht="12.75" customHeight="1" x14ac:dyDescent="0.25">
      <c r="A28" s="144" t="s">
        <v>68</v>
      </c>
      <c r="B28" s="144"/>
      <c r="C28" s="144"/>
      <c r="D28" s="144"/>
      <c r="E28" s="144"/>
      <c r="F28" s="144"/>
      <c r="G28" s="144"/>
      <c r="H28" s="144"/>
      <c r="I28" s="144"/>
    </row>
    <row r="29" spans="1:9" ht="12.75" customHeight="1" x14ac:dyDescent="0.25">
      <c r="A29" s="23">
        <v>1</v>
      </c>
      <c r="B29" s="166" t="s">
        <v>69</v>
      </c>
      <c r="C29" s="166"/>
      <c r="D29" s="166"/>
      <c r="E29" s="166"/>
      <c r="F29" s="166"/>
      <c r="G29" s="166" t="s">
        <v>70</v>
      </c>
      <c r="H29" s="23" t="s">
        <v>70</v>
      </c>
      <c r="I29" s="23" t="s">
        <v>71</v>
      </c>
    </row>
    <row r="30" spans="1:9" ht="12.75" customHeight="1" x14ac:dyDescent="0.25">
      <c r="A30" s="22" t="s">
        <v>45</v>
      </c>
      <c r="B30" s="152" t="s">
        <v>72</v>
      </c>
      <c r="C30" s="152"/>
      <c r="D30" s="152"/>
      <c r="E30" s="152"/>
      <c r="F30" s="152"/>
      <c r="G30" s="152"/>
      <c r="H30" s="24">
        <v>1</v>
      </c>
      <c r="I30" s="25">
        <f>H23</f>
        <v>1580.23</v>
      </c>
    </row>
    <row r="31" spans="1:9" x14ac:dyDescent="0.25">
      <c r="A31" s="22" t="s">
        <v>47</v>
      </c>
      <c r="B31" s="173" t="s">
        <v>73</v>
      </c>
      <c r="C31" s="173"/>
      <c r="D31" s="173"/>
      <c r="E31" s="173"/>
      <c r="F31" s="173"/>
      <c r="G31" s="173"/>
      <c r="H31" s="24">
        <v>0.3</v>
      </c>
      <c r="I31" s="26">
        <f>I30*H31</f>
        <v>474.06899999999996</v>
      </c>
    </row>
    <row r="32" spans="1:9" x14ac:dyDescent="0.25">
      <c r="A32" s="22" t="s">
        <v>50</v>
      </c>
      <c r="B32" s="152" t="s">
        <v>195</v>
      </c>
      <c r="C32" s="152"/>
      <c r="D32" s="152"/>
      <c r="E32" s="152"/>
      <c r="F32" s="152"/>
      <c r="G32" s="152"/>
      <c r="H32" s="24">
        <v>0.21</v>
      </c>
      <c r="I32" s="25">
        <f>SUM(I30)/220*H32*7*15</f>
        <v>158.38214318181818</v>
      </c>
    </row>
    <row r="33" spans="1:9" x14ac:dyDescent="0.25">
      <c r="A33" s="22" t="s">
        <v>53</v>
      </c>
      <c r="B33" s="152" t="s">
        <v>404</v>
      </c>
      <c r="C33" s="152"/>
      <c r="D33" s="152"/>
      <c r="E33" s="152"/>
      <c r="F33" s="152"/>
      <c r="G33" s="152"/>
      <c r="H33" s="24">
        <v>0.75</v>
      </c>
      <c r="I33" s="25">
        <f>SUM(I30:I32)/220*1.75*15</f>
        <v>264.01309094783056</v>
      </c>
    </row>
    <row r="34" spans="1:9" ht="12.75" customHeight="1" x14ac:dyDescent="0.25">
      <c r="A34" s="174" t="s">
        <v>74</v>
      </c>
      <c r="B34" s="174"/>
      <c r="C34" s="174"/>
      <c r="D34" s="174"/>
      <c r="E34" s="174"/>
      <c r="F34" s="174"/>
      <c r="G34" s="174"/>
      <c r="H34" s="174"/>
      <c r="I34" s="27">
        <f>SUM(I30:I33)</f>
        <v>2476.694234129649</v>
      </c>
    </row>
    <row r="35" spans="1:9" x14ac:dyDescent="0.25">
      <c r="A35" s="188"/>
      <c r="B35" s="188"/>
      <c r="C35" s="188"/>
      <c r="D35" s="188"/>
      <c r="E35" s="188"/>
      <c r="F35" s="188"/>
      <c r="G35" s="188"/>
      <c r="H35" s="188"/>
      <c r="I35" s="188"/>
    </row>
    <row r="36" spans="1:9" ht="12.75" customHeight="1" x14ac:dyDescent="0.25">
      <c r="A36" s="144" t="s">
        <v>75</v>
      </c>
      <c r="B36" s="144"/>
      <c r="C36" s="144"/>
      <c r="D36" s="144"/>
      <c r="E36" s="144"/>
      <c r="F36" s="144"/>
      <c r="G36" s="144"/>
      <c r="H36" s="144"/>
      <c r="I36" s="144"/>
    </row>
    <row r="37" spans="1:9" ht="12.75" customHeight="1" x14ac:dyDescent="0.25">
      <c r="A37" s="23" t="s">
        <v>76</v>
      </c>
      <c r="B37" s="166" t="s">
        <v>77</v>
      </c>
      <c r="C37" s="166"/>
      <c r="D37" s="166"/>
      <c r="E37" s="166"/>
      <c r="F37" s="166"/>
      <c r="G37" s="166"/>
      <c r="H37" s="23" t="s">
        <v>70</v>
      </c>
      <c r="I37" s="23" t="s">
        <v>71</v>
      </c>
    </row>
    <row r="38" spans="1:9" x14ac:dyDescent="0.25">
      <c r="A38" s="21" t="s">
        <v>45</v>
      </c>
      <c r="B38" s="164" t="s">
        <v>78</v>
      </c>
      <c r="C38" s="164"/>
      <c r="D38" s="164"/>
      <c r="E38" s="164"/>
      <c r="F38" s="164"/>
      <c r="G38" s="164"/>
      <c r="H38" s="24">
        <v>8.3299999999999999E-2</v>
      </c>
      <c r="I38" s="25">
        <f>$I$34*H38</f>
        <v>206.30862970299975</v>
      </c>
    </row>
    <row r="39" spans="1:9" x14ac:dyDescent="0.25">
      <c r="A39" s="21" t="s">
        <v>47</v>
      </c>
      <c r="B39" s="164" t="s">
        <v>79</v>
      </c>
      <c r="C39" s="164"/>
      <c r="D39" s="164"/>
      <c r="E39" s="164"/>
      <c r="F39" s="164"/>
      <c r="G39" s="164"/>
      <c r="H39" s="24">
        <v>0.121</v>
      </c>
      <c r="I39" s="25">
        <f>$I$34*H39</f>
        <v>299.68000232968751</v>
      </c>
    </row>
    <row r="40" spans="1:9" ht="12.75" customHeight="1" x14ac:dyDescent="0.25">
      <c r="A40" s="28"/>
      <c r="B40" s="161" t="s">
        <v>80</v>
      </c>
      <c r="C40" s="161"/>
      <c r="D40" s="161"/>
      <c r="E40" s="161"/>
      <c r="F40" s="161"/>
      <c r="G40" s="161"/>
      <c r="H40" s="29">
        <f>SUM(H38:H39)</f>
        <v>0.20429999999999998</v>
      </c>
      <c r="I40" s="27">
        <f>SUM(I38:I39)</f>
        <v>505.98863203268729</v>
      </c>
    </row>
    <row r="41" spans="1:9" ht="12.75" customHeight="1" x14ac:dyDescent="0.25">
      <c r="A41" s="188"/>
      <c r="B41" s="188"/>
      <c r="C41" s="188"/>
      <c r="D41" s="188"/>
      <c r="E41" s="188"/>
      <c r="F41" s="188"/>
      <c r="G41" s="188"/>
      <c r="H41" s="188"/>
      <c r="I41" s="188"/>
    </row>
    <row r="42" spans="1:9" ht="12.75" customHeight="1" x14ac:dyDescent="0.25">
      <c r="A42" s="23" t="s">
        <v>81</v>
      </c>
      <c r="B42" s="166" t="s">
        <v>82</v>
      </c>
      <c r="C42" s="166"/>
      <c r="D42" s="166"/>
      <c r="E42" s="166"/>
      <c r="F42" s="166"/>
      <c r="G42" s="166"/>
      <c r="H42" s="23" t="s">
        <v>70</v>
      </c>
      <c r="I42" s="23" t="s">
        <v>71</v>
      </c>
    </row>
    <row r="43" spans="1:9" x14ac:dyDescent="0.25">
      <c r="A43" s="21" t="s">
        <v>45</v>
      </c>
      <c r="B43" s="164" t="s">
        <v>83</v>
      </c>
      <c r="C43" s="164"/>
      <c r="D43" s="164"/>
      <c r="E43" s="164"/>
      <c r="F43" s="164"/>
      <c r="G43" s="164"/>
      <c r="H43" s="30">
        <v>0.2</v>
      </c>
      <c r="I43" s="25">
        <f t="shared" ref="I43:I50" si="0">SUM($I$34,$I$40)*H43</f>
        <v>596.53657323246728</v>
      </c>
    </row>
    <row r="44" spans="1:9" x14ac:dyDescent="0.25">
      <c r="A44" s="21" t="s">
        <v>47</v>
      </c>
      <c r="B44" s="164" t="s">
        <v>84</v>
      </c>
      <c r="C44" s="164"/>
      <c r="D44" s="164"/>
      <c r="E44" s="164"/>
      <c r="F44" s="164"/>
      <c r="G44" s="164"/>
      <c r="H44" s="30">
        <v>2.5000000000000001E-2</v>
      </c>
      <c r="I44" s="25">
        <f t="shared" si="0"/>
        <v>74.56707165405841</v>
      </c>
    </row>
    <row r="45" spans="1:9" x14ac:dyDescent="0.25">
      <c r="A45" s="21" t="s">
        <v>50</v>
      </c>
      <c r="B45" s="164" t="s">
        <v>85</v>
      </c>
      <c r="C45" s="164"/>
      <c r="D45" s="164"/>
      <c r="E45" s="164"/>
      <c r="F45" s="164"/>
      <c r="G45" s="164"/>
      <c r="H45" s="31">
        <f>'COOD TERC'!H43</f>
        <v>1.4999999999999999E-2</v>
      </c>
      <c r="I45" s="25">
        <f t="shared" si="0"/>
        <v>44.740242992435043</v>
      </c>
    </row>
    <row r="46" spans="1:9" x14ac:dyDescent="0.25">
      <c r="A46" s="21" t="s">
        <v>53</v>
      </c>
      <c r="B46" s="164" t="s">
        <v>86</v>
      </c>
      <c r="C46" s="164"/>
      <c r="D46" s="164"/>
      <c r="E46" s="164"/>
      <c r="F46" s="164"/>
      <c r="G46" s="164"/>
      <c r="H46" s="32">
        <v>1.4999999999999999E-2</v>
      </c>
      <c r="I46" s="25">
        <f t="shared" si="0"/>
        <v>44.740242992435043</v>
      </c>
    </row>
    <row r="47" spans="1:9" x14ac:dyDescent="0.25">
      <c r="A47" s="21" t="s">
        <v>87</v>
      </c>
      <c r="B47" s="164" t="s">
        <v>88</v>
      </c>
      <c r="C47" s="164"/>
      <c r="D47" s="164"/>
      <c r="E47" s="164"/>
      <c r="F47" s="164"/>
      <c r="G47" s="164"/>
      <c r="H47" s="32">
        <v>0.01</v>
      </c>
      <c r="I47" s="25">
        <f t="shared" si="0"/>
        <v>29.826828661623363</v>
      </c>
    </row>
    <row r="48" spans="1:9" x14ac:dyDescent="0.25">
      <c r="A48" s="21" t="s">
        <v>89</v>
      </c>
      <c r="B48" s="164" t="s">
        <v>90</v>
      </c>
      <c r="C48" s="164"/>
      <c r="D48" s="164"/>
      <c r="E48" s="164"/>
      <c r="F48" s="164"/>
      <c r="G48" s="164"/>
      <c r="H48" s="32">
        <v>6.0000000000000001E-3</v>
      </c>
      <c r="I48" s="25">
        <f t="shared" si="0"/>
        <v>17.896097196974019</v>
      </c>
    </row>
    <row r="49" spans="1:10" x14ac:dyDescent="0.25">
      <c r="A49" s="21" t="s">
        <v>91</v>
      </c>
      <c r="B49" s="164" t="s">
        <v>92</v>
      </c>
      <c r="C49" s="164"/>
      <c r="D49" s="164"/>
      <c r="E49" s="164"/>
      <c r="F49" s="164"/>
      <c r="G49" s="164"/>
      <c r="H49" s="32">
        <v>2E-3</v>
      </c>
      <c r="I49" s="25">
        <f t="shared" si="0"/>
        <v>5.9653657323246723</v>
      </c>
    </row>
    <row r="50" spans="1:10" x14ac:dyDescent="0.25">
      <c r="A50" s="21" t="s">
        <v>93</v>
      </c>
      <c r="B50" s="164" t="s">
        <v>94</v>
      </c>
      <c r="C50" s="164"/>
      <c r="D50" s="164"/>
      <c r="E50" s="164"/>
      <c r="F50" s="164"/>
      <c r="G50" s="164"/>
      <c r="H50" s="32">
        <v>0.08</v>
      </c>
      <c r="I50" s="25">
        <f t="shared" si="0"/>
        <v>238.6146292929869</v>
      </c>
    </row>
    <row r="51" spans="1:10" ht="12.75" customHeight="1" x14ac:dyDescent="0.25">
      <c r="A51" s="33"/>
      <c r="B51" s="161" t="s">
        <v>95</v>
      </c>
      <c r="C51" s="161"/>
      <c r="D51" s="161"/>
      <c r="E51" s="161"/>
      <c r="F51" s="161"/>
      <c r="G51" s="161"/>
      <c r="H51" s="34">
        <f>SUM(H43:H50)</f>
        <v>0.35300000000000004</v>
      </c>
      <c r="I51" s="35">
        <f>SUM(I43:I50)</f>
        <v>1052.8870517553046</v>
      </c>
    </row>
    <row r="52" spans="1:10" ht="12.75" customHeight="1" x14ac:dyDescent="0.25">
      <c r="A52" s="189"/>
      <c r="B52" s="189"/>
      <c r="C52" s="189"/>
      <c r="D52" s="189"/>
      <c r="E52" s="189"/>
      <c r="F52" s="189"/>
      <c r="G52" s="189"/>
      <c r="H52" s="189"/>
      <c r="I52" s="189"/>
    </row>
    <row r="53" spans="1:10" ht="12.75" customHeight="1" x14ac:dyDescent="0.25">
      <c r="A53" s="23" t="s">
        <v>96</v>
      </c>
      <c r="B53" s="166" t="s">
        <v>97</v>
      </c>
      <c r="C53" s="166"/>
      <c r="D53" s="166"/>
      <c r="E53" s="166"/>
      <c r="F53" s="166"/>
      <c r="G53" s="166"/>
      <c r="H53" s="23" t="s">
        <v>98</v>
      </c>
      <c r="I53" s="23" t="s">
        <v>71</v>
      </c>
    </row>
    <row r="54" spans="1:10" s="37" customFormat="1" x14ac:dyDescent="0.25">
      <c r="A54" s="19" t="s">
        <v>45</v>
      </c>
      <c r="B54" s="170" t="s">
        <v>403</v>
      </c>
      <c r="C54" s="170"/>
      <c r="D54" s="170"/>
      <c r="E54" s="170"/>
      <c r="F54" s="170"/>
      <c r="G54" s="170"/>
      <c r="H54" s="122">
        <f>'COOD TERC'!H52</f>
        <v>4.5</v>
      </c>
      <c r="I54" s="36">
        <f>(15*2*H54)-(I30*3%)</f>
        <v>87.593099999999993</v>
      </c>
    </row>
    <row r="55" spans="1:10" x14ac:dyDescent="0.25">
      <c r="A55" s="19" t="s">
        <v>47</v>
      </c>
      <c r="B55" s="170" t="s">
        <v>192</v>
      </c>
      <c r="C55" s="170"/>
      <c r="D55" s="170"/>
      <c r="E55" s="170"/>
      <c r="F55" s="170"/>
      <c r="G55" s="170"/>
      <c r="H55" s="122">
        <f>'COOD TERC'!H53</f>
        <v>26</v>
      </c>
      <c r="I55" s="38">
        <f>(15*H55)*0.99</f>
        <v>386.1</v>
      </c>
    </row>
    <row r="56" spans="1:10" x14ac:dyDescent="0.25">
      <c r="A56" s="19" t="s">
        <v>50</v>
      </c>
      <c r="B56" s="170" t="s">
        <v>100</v>
      </c>
      <c r="C56" s="170"/>
      <c r="D56" s="170"/>
      <c r="E56" s="170"/>
      <c r="F56" s="170"/>
      <c r="G56" s="170"/>
      <c r="H56" s="122">
        <f>'COOD TERC'!H54</f>
        <v>47.1</v>
      </c>
      <c r="I56" s="38">
        <f>H56</f>
        <v>47.1</v>
      </c>
    </row>
    <row r="57" spans="1:10" s="37" customFormat="1" x14ac:dyDescent="0.25">
      <c r="A57" s="39" t="s">
        <v>53</v>
      </c>
      <c r="B57" s="171" t="s">
        <v>101</v>
      </c>
      <c r="C57" s="171"/>
      <c r="D57" s="171"/>
      <c r="E57" s="171"/>
      <c r="F57" s="171"/>
      <c r="G57" s="171"/>
      <c r="H57" s="123">
        <f>'COOD TERC'!H55</f>
        <v>2.5</v>
      </c>
      <c r="I57" s="36">
        <f>H57</f>
        <v>2.5</v>
      </c>
      <c r="J57" s="113"/>
    </row>
    <row r="58" spans="1:10" s="37" customFormat="1" x14ac:dyDescent="0.25">
      <c r="A58" s="19" t="s">
        <v>87</v>
      </c>
      <c r="B58" s="170" t="s">
        <v>102</v>
      </c>
      <c r="C58" s="170"/>
      <c r="D58" s="170"/>
      <c r="E58" s="170"/>
      <c r="F58" s="170"/>
      <c r="G58" s="170"/>
      <c r="H58" s="122">
        <f>'COOD TERC'!H56</f>
        <v>246.47</v>
      </c>
      <c r="I58" s="38">
        <f>(H58*6*0.05)/12</f>
        <v>6.1617500000000005</v>
      </c>
    </row>
    <row r="59" spans="1:10" s="37" customFormat="1" ht="12.75" customHeight="1" x14ac:dyDescent="0.25">
      <c r="A59" s="19" t="s">
        <v>89</v>
      </c>
      <c r="B59" s="170" t="s">
        <v>103</v>
      </c>
      <c r="C59" s="170"/>
      <c r="D59" s="170"/>
      <c r="E59" s="170"/>
      <c r="F59" s="170"/>
      <c r="G59" s="170"/>
      <c r="H59" s="122">
        <f>'COOD TERC'!H57</f>
        <v>100</v>
      </c>
      <c r="I59" s="38">
        <f>H59</f>
        <v>100</v>
      </c>
    </row>
    <row r="60" spans="1:10" s="37" customFormat="1" x14ac:dyDescent="0.25">
      <c r="A60" s="19" t="s">
        <v>91</v>
      </c>
      <c r="B60" s="170" t="s">
        <v>193</v>
      </c>
      <c r="C60" s="170"/>
      <c r="D60" s="170"/>
      <c r="E60" s="170"/>
      <c r="F60" s="170"/>
      <c r="G60" s="170"/>
      <c r="H60" s="114">
        <v>0.75</v>
      </c>
      <c r="I60" s="122">
        <f>SUM(I30:I32)/220*1.75*15</f>
        <v>264.01309094783056</v>
      </c>
    </row>
    <row r="61" spans="1:10" ht="12.75" customHeight="1" x14ac:dyDescent="0.25">
      <c r="A61" s="33"/>
      <c r="B61" s="154" t="s">
        <v>104</v>
      </c>
      <c r="C61" s="154"/>
      <c r="D61" s="154"/>
      <c r="E61" s="154"/>
      <c r="F61" s="154"/>
      <c r="G61" s="154"/>
      <c r="H61" s="33"/>
      <c r="I61" s="40">
        <f>SUM(I54:I60)</f>
        <v>893.46794094783058</v>
      </c>
    </row>
    <row r="62" spans="1:10" ht="12" customHeight="1" x14ac:dyDescent="0.25">
      <c r="A62" s="189"/>
      <c r="B62" s="189"/>
      <c r="C62" s="189"/>
      <c r="D62" s="189"/>
      <c r="E62" s="189"/>
      <c r="F62" s="189"/>
      <c r="G62" s="189"/>
      <c r="H62" s="189"/>
      <c r="I62" s="189"/>
    </row>
    <row r="63" spans="1:10" ht="12.75" customHeight="1" x14ac:dyDescent="0.25">
      <c r="A63" s="154" t="s">
        <v>105</v>
      </c>
      <c r="B63" s="154"/>
      <c r="C63" s="154"/>
      <c r="D63" s="154"/>
      <c r="E63" s="154"/>
      <c r="F63" s="154"/>
      <c r="G63" s="154"/>
      <c r="H63" s="154"/>
      <c r="I63" s="154"/>
    </row>
    <row r="64" spans="1:10" ht="12.75" customHeight="1" x14ac:dyDescent="0.25">
      <c r="A64" s="41" t="s">
        <v>76</v>
      </c>
      <c r="B64" s="164" t="s">
        <v>106</v>
      </c>
      <c r="C64" s="164"/>
      <c r="D64" s="164"/>
      <c r="E64" s="164"/>
      <c r="F64" s="164"/>
      <c r="G64" s="164"/>
      <c r="H64" s="164"/>
      <c r="I64" s="25">
        <f>I40</f>
        <v>505.98863203268729</v>
      </c>
    </row>
    <row r="65" spans="1:9" ht="12.75" customHeight="1" x14ac:dyDescent="0.25">
      <c r="A65" s="41" t="s">
        <v>81</v>
      </c>
      <c r="B65" s="164" t="s">
        <v>107</v>
      </c>
      <c r="C65" s="164"/>
      <c r="D65" s="164"/>
      <c r="E65" s="164"/>
      <c r="F65" s="164"/>
      <c r="G65" s="164"/>
      <c r="H65" s="164"/>
      <c r="I65" s="25">
        <f>I51</f>
        <v>1052.8870517553046</v>
      </c>
    </row>
    <row r="66" spans="1:9" ht="12.75" customHeight="1" x14ac:dyDescent="0.25">
      <c r="A66" s="41" t="s">
        <v>96</v>
      </c>
      <c r="B66" s="164" t="s">
        <v>108</v>
      </c>
      <c r="C66" s="164"/>
      <c r="D66" s="164"/>
      <c r="E66" s="164"/>
      <c r="F66" s="164"/>
      <c r="G66" s="164"/>
      <c r="H66" s="164"/>
      <c r="I66" s="25">
        <f>I61</f>
        <v>893.46794094783058</v>
      </c>
    </row>
    <row r="67" spans="1:9" ht="12.75" customHeight="1" x14ac:dyDescent="0.25">
      <c r="A67" s="161" t="s">
        <v>109</v>
      </c>
      <c r="B67" s="161"/>
      <c r="C67" s="161"/>
      <c r="D67" s="161"/>
      <c r="E67" s="161"/>
      <c r="F67" s="161"/>
      <c r="G67" s="161"/>
      <c r="H67" s="161"/>
      <c r="I67" s="27">
        <f>SUM(I64:I66)</f>
        <v>2452.3436247358222</v>
      </c>
    </row>
    <row r="68" spans="1:9" x14ac:dyDescent="0.25">
      <c r="A68" s="189"/>
      <c r="B68" s="189"/>
      <c r="C68" s="189"/>
      <c r="D68" s="189"/>
      <c r="E68" s="189"/>
      <c r="F68" s="189"/>
      <c r="G68" s="189"/>
      <c r="H68" s="189"/>
      <c r="I68" s="189"/>
    </row>
    <row r="69" spans="1:9" ht="12.75" customHeight="1" x14ac:dyDescent="0.25">
      <c r="A69" s="144" t="s">
        <v>110</v>
      </c>
      <c r="B69" s="144"/>
      <c r="C69" s="144"/>
      <c r="D69" s="144"/>
      <c r="E69" s="144"/>
      <c r="F69" s="144"/>
      <c r="G69" s="144"/>
      <c r="H69" s="144"/>
      <c r="I69" s="144"/>
    </row>
    <row r="70" spans="1:9" ht="12.75" customHeight="1" x14ac:dyDescent="0.25">
      <c r="A70" s="42" t="s">
        <v>111</v>
      </c>
      <c r="B70" s="166" t="s">
        <v>112</v>
      </c>
      <c r="C70" s="166"/>
      <c r="D70" s="166"/>
      <c r="E70" s="166"/>
      <c r="F70" s="166"/>
      <c r="G70" s="166"/>
      <c r="H70" s="23" t="s">
        <v>70</v>
      </c>
      <c r="I70" s="23" t="s">
        <v>71</v>
      </c>
    </row>
    <row r="71" spans="1:9" s="37" customFormat="1" x14ac:dyDescent="0.25">
      <c r="A71" s="19" t="s">
        <v>45</v>
      </c>
      <c r="B71" s="153" t="s">
        <v>113</v>
      </c>
      <c r="C71" s="153"/>
      <c r="D71" s="153"/>
      <c r="E71" s="153"/>
      <c r="F71" s="153"/>
      <c r="G71" s="153"/>
      <c r="H71" s="43">
        <v>4.1999999999999997E-3</v>
      </c>
      <c r="I71" s="38">
        <f t="shared" ref="I71:I76" si="1">$I$34*H71</f>
        <v>10.402115783344525</v>
      </c>
    </row>
    <row r="72" spans="1:9" x14ac:dyDescent="0.25">
      <c r="A72" s="19" t="s">
        <v>47</v>
      </c>
      <c r="B72" s="153" t="s">
        <v>114</v>
      </c>
      <c r="C72" s="153"/>
      <c r="D72" s="153"/>
      <c r="E72" s="153"/>
      <c r="F72" s="153"/>
      <c r="G72" s="153"/>
      <c r="H72" s="44">
        <v>2.9999999999999997E-4</v>
      </c>
      <c r="I72" s="38">
        <f t="shared" si="1"/>
        <v>0.7430082702388946</v>
      </c>
    </row>
    <row r="73" spans="1:9" s="45" customFormat="1" x14ac:dyDescent="0.25">
      <c r="A73" s="19" t="s">
        <v>50</v>
      </c>
      <c r="B73" s="153" t="s">
        <v>115</v>
      </c>
      <c r="C73" s="153"/>
      <c r="D73" s="153"/>
      <c r="E73" s="153"/>
      <c r="F73" s="153"/>
      <c r="G73" s="153"/>
      <c r="H73" s="44">
        <v>3.44E-2</v>
      </c>
      <c r="I73" s="38">
        <f t="shared" si="1"/>
        <v>85.198281654059926</v>
      </c>
    </row>
    <row r="74" spans="1:9" s="37" customFormat="1" x14ac:dyDescent="0.25">
      <c r="A74" s="19" t="s">
        <v>53</v>
      </c>
      <c r="B74" s="153" t="s">
        <v>116</v>
      </c>
      <c r="C74" s="153"/>
      <c r="D74" s="153"/>
      <c r="E74" s="153"/>
      <c r="F74" s="153"/>
      <c r="G74" s="153"/>
      <c r="H74" s="43">
        <v>1.9400000000000001E-2</v>
      </c>
      <c r="I74" s="38">
        <f t="shared" si="1"/>
        <v>48.047868142115192</v>
      </c>
    </row>
    <row r="75" spans="1:9" s="45" customFormat="1" x14ac:dyDescent="0.25">
      <c r="A75" s="19" t="s">
        <v>87</v>
      </c>
      <c r="B75" s="153" t="s">
        <v>117</v>
      </c>
      <c r="C75" s="153"/>
      <c r="D75" s="153"/>
      <c r="E75" s="153"/>
      <c r="F75" s="153"/>
      <c r="G75" s="153"/>
      <c r="H75" s="43">
        <v>7.1999999999999998E-3</v>
      </c>
      <c r="I75" s="38">
        <f t="shared" si="1"/>
        <v>17.832198485733471</v>
      </c>
    </row>
    <row r="76" spans="1:9" s="45" customFormat="1" x14ac:dyDescent="0.25">
      <c r="A76" s="19" t="s">
        <v>89</v>
      </c>
      <c r="B76" s="153" t="s">
        <v>118</v>
      </c>
      <c r="C76" s="153"/>
      <c r="D76" s="153"/>
      <c r="E76" s="153"/>
      <c r="F76" s="153"/>
      <c r="G76" s="153"/>
      <c r="H76" s="44">
        <v>5.9999999999999995E-4</v>
      </c>
      <c r="I76" s="38">
        <f t="shared" si="1"/>
        <v>1.4860165404777892</v>
      </c>
    </row>
    <row r="77" spans="1:9" s="45" customFormat="1" ht="12.75" customHeight="1" x14ac:dyDescent="0.25">
      <c r="A77" s="167" t="s">
        <v>119</v>
      </c>
      <c r="B77" s="167"/>
      <c r="C77" s="167"/>
      <c r="D77" s="167"/>
      <c r="E77" s="167"/>
      <c r="F77" s="167"/>
      <c r="G77" s="167"/>
      <c r="H77" s="46">
        <f>SUM(H71:H76)</f>
        <v>6.6100000000000006E-2</v>
      </c>
      <c r="I77" s="47">
        <f>SUM(I71:I76)</f>
        <v>163.70948887596978</v>
      </c>
    </row>
    <row r="78" spans="1:9" s="45" customFormat="1" x14ac:dyDescent="0.25">
      <c r="A78" s="189"/>
      <c r="B78" s="189"/>
      <c r="C78" s="189"/>
      <c r="D78" s="189"/>
      <c r="E78" s="189"/>
      <c r="F78" s="189"/>
      <c r="G78" s="189"/>
      <c r="H78" s="189"/>
      <c r="I78" s="189"/>
    </row>
    <row r="79" spans="1:9" s="45" customFormat="1" ht="12.75" customHeight="1" x14ac:dyDescent="0.25">
      <c r="A79" s="144" t="s">
        <v>120</v>
      </c>
      <c r="B79" s="144"/>
      <c r="C79" s="144"/>
      <c r="D79" s="144"/>
      <c r="E79" s="144"/>
      <c r="F79" s="144"/>
      <c r="G79" s="144"/>
      <c r="H79" s="144"/>
      <c r="I79" s="144"/>
    </row>
    <row r="80" spans="1:9" s="45" customFormat="1" ht="12.75" customHeight="1" x14ac:dyDescent="0.25">
      <c r="A80" s="42" t="s">
        <v>121</v>
      </c>
      <c r="B80" s="168" t="s">
        <v>122</v>
      </c>
      <c r="C80" s="168"/>
      <c r="D80" s="168"/>
      <c r="E80" s="168"/>
      <c r="F80" s="168"/>
      <c r="G80" s="168"/>
      <c r="H80" s="42" t="s">
        <v>70</v>
      </c>
      <c r="I80" s="42" t="s">
        <v>71</v>
      </c>
    </row>
    <row r="81" spans="1:9" s="45" customFormat="1" ht="12.75" customHeight="1" x14ac:dyDescent="0.25">
      <c r="A81" s="19" t="s">
        <v>45</v>
      </c>
      <c r="B81" s="169" t="s">
        <v>400</v>
      </c>
      <c r="C81" s="169"/>
      <c r="D81" s="169"/>
      <c r="E81" s="169"/>
      <c r="F81" s="169"/>
      <c r="G81" s="169"/>
      <c r="H81" s="48">
        <v>0</v>
      </c>
      <c r="I81" s="38">
        <v>0</v>
      </c>
    </row>
    <row r="82" spans="1:9" s="45" customFormat="1" ht="13.9" customHeight="1" x14ac:dyDescent="0.25">
      <c r="A82" s="19" t="s">
        <v>47</v>
      </c>
      <c r="B82" s="165" t="s">
        <v>123</v>
      </c>
      <c r="C82" s="165"/>
      <c r="D82" s="165"/>
      <c r="E82" s="165"/>
      <c r="F82" s="165"/>
      <c r="G82" s="165"/>
      <c r="H82" s="44">
        <v>2.8E-3</v>
      </c>
      <c r="I82" s="38">
        <f t="shared" ref="I82:I86" si="2">SUM($I$34,$I$67,$I$77)*H82</f>
        <v>14.259692573676034</v>
      </c>
    </row>
    <row r="83" spans="1:9" s="45" customFormat="1" x14ac:dyDescent="0.25">
      <c r="A83" s="19" t="s">
        <v>50</v>
      </c>
      <c r="B83" s="159" t="s">
        <v>124</v>
      </c>
      <c r="C83" s="159"/>
      <c r="D83" s="159"/>
      <c r="E83" s="159"/>
      <c r="F83" s="159"/>
      <c r="G83" s="159"/>
      <c r="H83" s="44">
        <v>2.0000000000000001E-4</v>
      </c>
      <c r="I83" s="38">
        <f t="shared" si="2"/>
        <v>1.0185494695482882</v>
      </c>
    </row>
    <row r="84" spans="1:9" s="45" customFormat="1" ht="13.9" customHeight="1" x14ac:dyDescent="0.25">
      <c r="A84" s="19" t="s">
        <v>53</v>
      </c>
      <c r="B84" s="165" t="s">
        <v>125</v>
      </c>
      <c r="C84" s="165"/>
      <c r="D84" s="165"/>
      <c r="E84" s="165"/>
      <c r="F84" s="165"/>
      <c r="G84" s="165"/>
      <c r="H84" s="44">
        <v>6.9999999999999999E-4</v>
      </c>
      <c r="I84" s="38">
        <f t="shared" si="2"/>
        <v>3.5649231434190085</v>
      </c>
    </row>
    <row r="85" spans="1:9" s="45" customFormat="1" x14ac:dyDescent="0.25">
      <c r="A85" s="19" t="s">
        <v>87</v>
      </c>
      <c r="B85" s="159" t="s">
        <v>126</v>
      </c>
      <c r="C85" s="159"/>
      <c r="D85" s="159"/>
      <c r="E85" s="159"/>
      <c r="F85" s="159"/>
      <c r="G85" s="159"/>
      <c r="H85" s="44">
        <v>2.8999999999999998E-3</v>
      </c>
      <c r="I85" s="38">
        <f t="shared" si="2"/>
        <v>14.768967308450177</v>
      </c>
    </row>
    <row r="86" spans="1:9" s="45" customFormat="1" ht="13.9" customHeight="1" x14ac:dyDescent="0.25">
      <c r="A86" s="19" t="s">
        <v>89</v>
      </c>
      <c r="B86" s="165" t="s">
        <v>127</v>
      </c>
      <c r="C86" s="165"/>
      <c r="D86" s="165"/>
      <c r="E86" s="165"/>
      <c r="F86" s="165"/>
      <c r="G86" s="165"/>
      <c r="H86" s="44">
        <v>1.3899999999999999E-2</v>
      </c>
      <c r="I86" s="38">
        <f t="shared" si="2"/>
        <v>70.789188133606018</v>
      </c>
    </row>
    <row r="87" spans="1:9" ht="12.75" customHeight="1" x14ac:dyDescent="0.25">
      <c r="A87" s="33"/>
      <c r="B87" s="161" t="s">
        <v>128</v>
      </c>
      <c r="C87" s="161"/>
      <c r="D87" s="161"/>
      <c r="E87" s="161"/>
      <c r="F87" s="161"/>
      <c r="G87" s="161"/>
      <c r="H87" s="49">
        <f>SUM(H81:H86)</f>
        <v>2.0499999999999997E-2</v>
      </c>
      <c r="I87" s="27">
        <f>SUM(I81:I86)</f>
        <v>104.40132062869952</v>
      </c>
    </row>
    <row r="88" spans="1:9" ht="12.75" customHeight="1" x14ac:dyDescent="0.25">
      <c r="A88" s="189"/>
      <c r="B88" s="189"/>
      <c r="C88" s="189"/>
      <c r="D88" s="189"/>
      <c r="E88" s="189"/>
      <c r="F88" s="189"/>
      <c r="G88" s="189"/>
      <c r="H88" s="189"/>
      <c r="I88" s="189"/>
    </row>
    <row r="89" spans="1:9" ht="12.75" customHeight="1" x14ac:dyDescent="0.25">
      <c r="A89" s="23" t="s">
        <v>129</v>
      </c>
      <c r="B89" s="166" t="s">
        <v>130</v>
      </c>
      <c r="C89" s="166"/>
      <c r="D89" s="166"/>
      <c r="E89" s="166"/>
      <c r="F89" s="166"/>
      <c r="G89" s="166"/>
      <c r="H89" s="23" t="s">
        <v>98</v>
      </c>
      <c r="I89" s="23" t="s">
        <v>71</v>
      </c>
    </row>
    <row r="90" spans="1:9" ht="12.75" customHeight="1" x14ac:dyDescent="0.25">
      <c r="A90" s="21" t="s">
        <v>45</v>
      </c>
      <c r="B90" s="163" t="s">
        <v>131</v>
      </c>
      <c r="C90" s="163"/>
      <c r="D90" s="163"/>
      <c r="E90" s="163"/>
      <c r="F90" s="163"/>
      <c r="G90" s="163"/>
      <c r="H90" s="50"/>
      <c r="I90" s="51">
        <v>0</v>
      </c>
    </row>
    <row r="91" spans="1:9" ht="12.75" customHeight="1" x14ac:dyDescent="0.25">
      <c r="A91" s="33"/>
      <c r="B91" s="161" t="s">
        <v>132</v>
      </c>
      <c r="C91" s="161"/>
      <c r="D91" s="161"/>
      <c r="E91" s="161"/>
      <c r="F91" s="161"/>
      <c r="G91" s="161"/>
      <c r="H91" s="52"/>
      <c r="I91" s="27">
        <f>SUM(I90)</f>
        <v>0</v>
      </c>
    </row>
    <row r="92" spans="1:9" ht="12.75" customHeight="1" x14ac:dyDescent="0.25">
      <c r="A92" s="189"/>
      <c r="B92" s="189"/>
      <c r="C92" s="189"/>
      <c r="D92" s="189"/>
      <c r="E92" s="189"/>
      <c r="F92" s="189"/>
      <c r="G92" s="189"/>
      <c r="H92" s="189"/>
      <c r="I92" s="189"/>
    </row>
    <row r="93" spans="1:9" ht="12.75" customHeight="1" x14ac:dyDescent="0.25">
      <c r="A93" s="162" t="s">
        <v>133</v>
      </c>
      <c r="B93" s="162"/>
      <c r="C93" s="162"/>
      <c r="D93" s="162"/>
      <c r="E93" s="162"/>
      <c r="F93" s="162"/>
      <c r="G93" s="162"/>
      <c r="H93" s="162"/>
      <c r="I93" s="162"/>
    </row>
    <row r="94" spans="1:9" ht="12.75" customHeight="1" x14ac:dyDescent="0.25">
      <c r="A94" s="41" t="s">
        <v>121</v>
      </c>
      <c r="B94" s="163" t="s">
        <v>123</v>
      </c>
      <c r="C94" s="163"/>
      <c r="D94" s="163"/>
      <c r="E94" s="163"/>
      <c r="F94" s="163"/>
      <c r="G94" s="163"/>
      <c r="H94" s="163"/>
      <c r="I94" s="25">
        <f>I87</f>
        <v>104.40132062869952</v>
      </c>
    </row>
    <row r="95" spans="1:9" ht="12.75" customHeight="1" x14ac:dyDescent="0.25">
      <c r="A95" s="41" t="s">
        <v>129</v>
      </c>
      <c r="B95" s="164" t="s">
        <v>131</v>
      </c>
      <c r="C95" s="164"/>
      <c r="D95" s="164"/>
      <c r="E95" s="164"/>
      <c r="F95" s="164"/>
      <c r="G95" s="164"/>
      <c r="H95" s="164"/>
      <c r="I95" s="25">
        <f>I91</f>
        <v>0</v>
      </c>
    </row>
    <row r="96" spans="1:9" ht="12.75" customHeight="1" x14ac:dyDescent="0.25">
      <c r="A96" s="161" t="s">
        <v>134</v>
      </c>
      <c r="B96" s="161"/>
      <c r="C96" s="161"/>
      <c r="D96" s="161"/>
      <c r="E96" s="161"/>
      <c r="F96" s="161"/>
      <c r="G96" s="161"/>
      <c r="H96" s="161"/>
      <c r="I96" s="27">
        <f>SUM(I94:I95)</f>
        <v>104.40132062869952</v>
      </c>
    </row>
    <row r="97" spans="1:9" ht="12.75" customHeight="1" x14ac:dyDescent="0.25">
      <c r="A97" s="189"/>
      <c r="B97" s="189"/>
      <c r="C97" s="189"/>
      <c r="D97" s="189"/>
      <c r="E97" s="189"/>
      <c r="F97" s="189"/>
      <c r="G97" s="189"/>
      <c r="H97" s="189"/>
      <c r="I97" s="189"/>
    </row>
    <row r="98" spans="1:9" ht="12.75" customHeight="1" x14ac:dyDescent="0.25">
      <c r="A98" s="144" t="s">
        <v>135</v>
      </c>
      <c r="B98" s="144"/>
      <c r="C98" s="144"/>
      <c r="D98" s="144"/>
      <c r="E98" s="144"/>
      <c r="F98" s="144"/>
      <c r="G98" s="144"/>
      <c r="H98" s="144"/>
      <c r="I98" s="144"/>
    </row>
    <row r="99" spans="1:9" ht="12.75" customHeight="1" x14ac:dyDescent="0.25">
      <c r="A99" s="23">
        <v>5</v>
      </c>
      <c r="B99" s="154" t="s">
        <v>136</v>
      </c>
      <c r="C99" s="154"/>
      <c r="D99" s="154"/>
      <c r="E99" s="154"/>
      <c r="F99" s="154"/>
      <c r="G99" s="154"/>
      <c r="H99" s="154"/>
      <c r="I99" s="23" t="s">
        <v>71</v>
      </c>
    </row>
    <row r="100" spans="1:9" s="45" customFormat="1" ht="12.75" customHeight="1" x14ac:dyDescent="0.25">
      <c r="A100" s="19" t="s">
        <v>45</v>
      </c>
      <c r="B100" s="159" t="s">
        <v>137</v>
      </c>
      <c r="C100" s="159"/>
      <c r="D100" s="159"/>
      <c r="E100" s="159"/>
      <c r="F100" s="159"/>
      <c r="G100" s="159"/>
      <c r="H100" s="159"/>
      <c r="I100" s="99">
        <f>UNIF!J15</f>
        <v>54.43</v>
      </c>
    </row>
    <row r="101" spans="1:9" s="45" customFormat="1" ht="12.75" customHeight="1" x14ac:dyDescent="0.25">
      <c r="A101" s="19" t="s">
        <v>47</v>
      </c>
      <c r="B101" s="159" t="s">
        <v>138</v>
      </c>
      <c r="C101" s="159"/>
      <c r="D101" s="159"/>
      <c r="E101" s="159"/>
      <c r="F101" s="159"/>
      <c r="G101" s="159"/>
      <c r="H101" s="159"/>
      <c r="I101" s="53">
        <v>0</v>
      </c>
    </row>
    <row r="102" spans="1:9" s="45" customFormat="1" ht="12.75" customHeight="1" x14ac:dyDescent="0.25">
      <c r="A102" s="19" t="s">
        <v>50</v>
      </c>
      <c r="B102" s="159" t="s">
        <v>139</v>
      </c>
      <c r="C102" s="159"/>
      <c r="D102" s="159"/>
      <c r="E102" s="159"/>
      <c r="F102" s="159"/>
      <c r="G102" s="159"/>
      <c r="H102" s="159"/>
      <c r="I102" s="99">
        <f>EQUIP!J13</f>
        <v>0.64</v>
      </c>
    </row>
    <row r="103" spans="1:9" ht="12.75" customHeight="1" x14ac:dyDescent="0.25">
      <c r="A103" s="154" t="s">
        <v>140</v>
      </c>
      <c r="B103" s="154"/>
      <c r="C103" s="154"/>
      <c r="D103" s="154"/>
      <c r="E103" s="154"/>
      <c r="F103" s="154"/>
      <c r="G103" s="154"/>
      <c r="H103" s="154"/>
      <c r="I103" s="54">
        <f>SUM(I100:I102)</f>
        <v>55.07</v>
      </c>
    </row>
    <row r="104" spans="1:9" ht="12.75" customHeight="1" x14ac:dyDescent="0.25">
      <c r="A104" s="189"/>
      <c r="B104" s="189"/>
      <c r="C104" s="189"/>
      <c r="D104" s="189"/>
      <c r="E104" s="189"/>
      <c r="F104" s="189"/>
      <c r="G104" s="189"/>
      <c r="H104" s="189"/>
      <c r="I104" s="189"/>
    </row>
    <row r="105" spans="1:9" ht="12.75" customHeight="1" x14ac:dyDescent="0.25">
      <c r="A105" s="144" t="s">
        <v>141</v>
      </c>
      <c r="B105" s="144"/>
      <c r="C105" s="144"/>
      <c r="D105" s="144"/>
      <c r="E105" s="144"/>
      <c r="F105" s="144"/>
      <c r="G105" s="144"/>
      <c r="H105" s="144"/>
      <c r="I105" s="144"/>
    </row>
    <row r="106" spans="1:9" ht="12.75" customHeight="1" x14ac:dyDescent="0.25">
      <c r="A106" s="23">
        <v>6</v>
      </c>
      <c r="B106" s="154" t="s">
        <v>142</v>
      </c>
      <c r="C106" s="154"/>
      <c r="D106" s="154"/>
      <c r="E106" s="154"/>
      <c r="F106" s="154"/>
      <c r="G106" s="154"/>
      <c r="H106" s="23" t="s">
        <v>70</v>
      </c>
      <c r="I106" s="23" t="s">
        <v>71</v>
      </c>
    </row>
    <row r="107" spans="1:9" x14ac:dyDescent="0.25">
      <c r="A107" s="21" t="s">
        <v>45</v>
      </c>
      <c r="B107" s="160" t="s">
        <v>143</v>
      </c>
      <c r="C107" s="160"/>
      <c r="D107" s="160"/>
      <c r="E107" s="160"/>
      <c r="F107" s="160"/>
      <c r="G107" s="160"/>
      <c r="H107" s="44">
        <f>'COOD TERC'!H104</f>
        <v>5.0000000000000001E-3</v>
      </c>
      <c r="I107" s="38">
        <f>SUM($I$126)*H107</f>
        <v>26.261093341850703</v>
      </c>
    </row>
    <row r="108" spans="1:9" x14ac:dyDescent="0.25">
      <c r="A108" s="21" t="s">
        <v>47</v>
      </c>
      <c r="B108" s="160" t="s">
        <v>144</v>
      </c>
      <c r="C108" s="160"/>
      <c r="D108" s="160"/>
      <c r="E108" s="160"/>
      <c r="F108" s="160"/>
      <c r="G108" s="160"/>
      <c r="H108" s="44">
        <f>'COOD TERC'!H105</f>
        <v>5.0000000000000001E-3</v>
      </c>
      <c r="I108" s="38">
        <f>SUM($I$126,I107)*H108</f>
        <v>26.392398808559957</v>
      </c>
    </row>
    <row r="109" spans="1:9" ht="12.75" customHeight="1" x14ac:dyDescent="0.25">
      <c r="A109" s="21"/>
      <c r="B109" s="155"/>
      <c r="C109" s="155"/>
      <c r="D109" s="155"/>
      <c r="E109" s="156" t="s">
        <v>145</v>
      </c>
      <c r="F109" s="156"/>
      <c r="G109" s="156"/>
      <c r="H109" s="156"/>
      <c r="I109" s="55"/>
    </row>
    <row r="110" spans="1:9" ht="12.75" customHeight="1" x14ac:dyDescent="0.25">
      <c r="A110" s="21" t="s">
        <v>50</v>
      </c>
      <c r="B110" s="157" t="s">
        <v>146</v>
      </c>
      <c r="C110" s="157"/>
      <c r="D110" s="157"/>
      <c r="E110" s="158">
        <f>SUM(H112,H113,H116)</f>
        <v>8.6499999999999994E-2</v>
      </c>
      <c r="F110" s="158"/>
      <c r="G110" s="158">
        <f>1-((H112+H113+H116))</f>
        <v>0.91349999999999998</v>
      </c>
      <c r="H110" s="158"/>
      <c r="I110" s="56"/>
    </row>
    <row r="111" spans="1:9" x14ac:dyDescent="0.25">
      <c r="A111" s="21" t="s">
        <v>147</v>
      </c>
      <c r="B111" s="159" t="s">
        <v>148</v>
      </c>
      <c r="C111" s="159"/>
      <c r="D111" s="159"/>
      <c r="E111" s="159"/>
      <c r="F111" s="159"/>
      <c r="G111" s="159"/>
      <c r="H111" s="159"/>
      <c r="I111" s="159"/>
    </row>
    <row r="112" spans="1:9" x14ac:dyDescent="0.25">
      <c r="A112" s="57" t="s">
        <v>149</v>
      </c>
      <c r="B112" s="153" t="s">
        <v>150</v>
      </c>
      <c r="C112" s="153"/>
      <c r="D112" s="153"/>
      <c r="E112" s="153"/>
      <c r="F112" s="153"/>
      <c r="G112" s="153"/>
      <c r="H112" s="31">
        <f>'COOD TERC'!H109</f>
        <v>6.4999999999999997E-3</v>
      </c>
      <c r="I112" s="25">
        <f>SUM($I$126,$I$107,$I$108)*H112/(1-$E$110)</f>
        <v>37.746764141635012</v>
      </c>
    </row>
    <row r="113" spans="1:9" x14ac:dyDescent="0.25">
      <c r="A113" s="57" t="s">
        <v>151</v>
      </c>
      <c r="B113" s="153" t="s">
        <v>152</v>
      </c>
      <c r="C113" s="153"/>
      <c r="D113" s="153"/>
      <c r="E113" s="153"/>
      <c r="F113" s="153"/>
      <c r="G113" s="153"/>
      <c r="H113" s="31">
        <f>'COOD TERC'!H110</f>
        <v>0.03</v>
      </c>
      <c r="I113" s="25">
        <f>SUM($I$126,$I$107,$I$108)*H113/(1-$E$110)</f>
        <v>174.21583449985388</v>
      </c>
    </row>
    <row r="114" spans="1:9" ht="12.75" customHeight="1" x14ac:dyDescent="0.25">
      <c r="A114" s="21" t="s">
        <v>153</v>
      </c>
      <c r="B114" s="152" t="s">
        <v>154</v>
      </c>
      <c r="C114" s="152"/>
      <c r="D114" s="152"/>
      <c r="E114" s="152"/>
      <c r="F114" s="152"/>
      <c r="G114" s="152"/>
      <c r="H114" s="58"/>
      <c r="I114" s="58"/>
    </row>
    <row r="115" spans="1:9" ht="12.75" customHeight="1" x14ac:dyDescent="0.25">
      <c r="A115" s="21" t="s">
        <v>155</v>
      </c>
      <c r="B115" s="152" t="s">
        <v>156</v>
      </c>
      <c r="C115" s="152"/>
      <c r="D115" s="152"/>
      <c r="E115" s="152"/>
      <c r="F115" s="152"/>
      <c r="G115" s="152"/>
      <c r="H115" s="58"/>
      <c r="I115" s="58"/>
    </row>
    <row r="116" spans="1:9" x14ac:dyDescent="0.25">
      <c r="A116" s="57" t="s">
        <v>157</v>
      </c>
      <c r="B116" s="153" t="s">
        <v>158</v>
      </c>
      <c r="C116" s="153"/>
      <c r="D116" s="153"/>
      <c r="E116" s="153"/>
      <c r="F116" s="153"/>
      <c r="G116" s="153"/>
      <c r="H116" s="24">
        <v>0.05</v>
      </c>
      <c r="I116" s="25">
        <f>SUM($I$126,$I$107,$I$108)*H116/(1-$E$110)</f>
        <v>290.35972416642318</v>
      </c>
    </row>
    <row r="117" spans="1:9" ht="12.75" customHeight="1" x14ac:dyDescent="0.25">
      <c r="A117" s="154" t="s">
        <v>159</v>
      </c>
      <c r="B117" s="154"/>
      <c r="C117" s="154"/>
      <c r="D117" s="154"/>
      <c r="E117" s="154"/>
      <c r="F117" s="154"/>
      <c r="G117" s="154"/>
      <c r="H117" s="154"/>
      <c r="I117" s="27">
        <f>SUM(I107:I116)</f>
        <v>554.97581495832264</v>
      </c>
    </row>
    <row r="118" spans="1:9" ht="12.75" customHeight="1" x14ac:dyDescent="0.25">
      <c r="A118" s="189"/>
      <c r="B118" s="189"/>
      <c r="C118" s="189"/>
      <c r="D118" s="189"/>
      <c r="E118" s="189"/>
      <c r="F118" s="189"/>
      <c r="G118" s="189"/>
      <c r="H118" s="189"/>
      <c r="I118" s="189"/>
    </row>
    <row r="119" spans="1:9" ht="12.75" customHeight="1" x14ac:dyDescent="0.25">
      <c r="A119" s="144" t="s">
        <v>160</v>
      </c>
      <c r="B119" s="144"/>
      <c r="C119" s="144"/>
      <c r="D119" s="144"/>
      <c r="E119" s="144"/>
      <c r="F119" s="144"/>
      <c r="G119" s="144"/>
      <c r="H119" s="144"/>
      <c r="I119" s="144"/>
    </row>
    <row r="120" spans="1:9" ht="12.75" customHeight="1" x14ac:dyDescent="0.25">
      <c r="A120" s="23"/>
      <c r="B120" s="154" t="s">
        <v>161</v>
      </c>
      <c r="C120" s="154"/>
      <c r="D120" s="154"/>
      <c r="E120" s="154"/>
      <c r="F120" s="154"/>
      <c r="G120" s="154"/>
      <c r="H120" s="154"/>
      <c r="I120" s="23" t="s">
        <v>71</v>
      </c>
    </row>
    <row r="121" spans="1:9" ht="12.75" customHeight="1" x14ac:dyDescent="0.25">
      <c r="A121" s="22" t="s">
        <v>45</v>
      </c>
      <c r="B121" s="147" t="s">
        <v>162</v>
      </c>
      <c r="C121" s="147"/>
      <c r="D121" s="147"/>
      <c r="E121" s="147"/>
      <c r="F121" s="147"/>
      <c r="G121" s="147"/>
      <c r="H121" s="147"/>
      <c r="I121" s="25">
        <f>I34</f>
        <v>2476.694234129649</v>
      </c>
    </row>
    <row r="122" spans="1:9" ht="12.75" customHeight="1" x14ac:dyDescent="0.25">
      <c r="A122" s="22" t="s">
        <v>47</v>
      </c>
      <c r="B122" s="147" t="s">
        <v>163</v>
      </c>
      <c r="C122" s="147"/>
      <c r="D122" s="147"/>
      <c r="E122" s="147"/>
      <c r="F122" s="147"/>
      <c r="G122" s="147"/>
      <c r="H122" s="147"/>
      <c r="I122" s="25">
        <f>I67</f>
        <v>2452.3436247358222</v>
      </c>
    </row>
    <row r="123" spans="1:9" ht="12.75" customHeight="1" x14ac:dyDescent="0.25">
      <c r="A123" s="22" t="s">
        <v>50</v>
      </c>
      <c r="B123" s="147" t="s">
        <v>164</v>
      </c>
      <c r="C123" s="147"/>
      <c r="D123" s="147"/>
      <c r="E123" s="147"/>
      <c r="F123" s="147"/>
      <c r="G123" s="147"/>
      <c r="H123" s="147"/>
      <c r="I123" s="25">
        <f>I77</f>
        <v>163.70948887596978</v>
      </c>
    </row>
    <row r="124" spans="1:9" ht="12.75" customHeight="1" x14ac:dyDescent="0.25">
      <c r="A124" s="22" t="s">
        <v>53</v>
      </c>
      <c r="B124" s="147" t="s">
        <v>165</v>
      </c>
      <c r="C124" s="147"/>
      <c r="D124" s="147"/>
      <c r="E124" s="147"/>
      <c r="F124" s="147"/>
      <c r="G124" s="147"/>
      <c r="H124" s="147"/>
      <c r="I124" s="25">
        <f>I96</f>
        <v>104.40132062869952</v>
      </c>
    </row>
    <row r="125" spans="1:9" ht="12.75" customHeight="1" x14ac:dyDescent="0.25">
      <c r="A125" s="22" t="s">
        <v>87</v>
      </c>
      <c r="B125" s="147" t="s">
        <v>166</v>
      </c>
      <c r="C125" s="147"/>
      <c r="D125" s="147"/>
      <c r="E125" s="147"/>
      <c r="F125" s="147"/>
      <c r="G125" s="147"/>
      <c r="H125" s="147"/>
      <c r="I125" s="25">
        <f>I103</f>
        <v>55.07</v>
      </c>
    </row>
    <row r="126" spans="1:9" ht="12.75" customHeight="1" x14ac:dyDescent="0.25">
      <c r="A126" s="148" t="s">
        <v>167</v>
      </c>
      <c r="B126" s="148"/>
      <c r="C126" s="148"/>
      <c r="D126" s="148"/>
      <c r="E126" s="148"/>
      <c r="F126" s="148"/>
      <c r="G126" s="148"/>
      <c r="H126" s="148"/>
      <c r="I126" s="59">
        <f>SUM(I121:I125)</f>
        <v>5252.2186683701402</v>
      </c>
    </row>
    <row r="127" spans="1:9" ht="12.75" customHeight="1" x14ac:dyDescent="0.25">
      <c r="A127" s="22" t="s">
        <v>89</v>
      </c>
      <c r="B127" s="149" t="s">
        <v>168</v>
      </c>
      <c r="C127" s="149"/>
      <c r="D127" s="149"/>
      <c r="E127" s="149"/>
      <c r="F127" s="149"/>
      <c r="G127" s="149"/>
      <c r="H127" s="149"/>
      <c r="I127" s="25">
        <f>I117</f>
        <v>554.97581495832264</v>
      </c>
    </row>
    <row r="128" spans="1:9" ht="12.75" customHeight="1" x14ac:dyDescent="0.25">
      <c r="A128" s="148" t="s">
        <v>169</v>
      </c>
      <c r="B128" s="148"/>
      <c r="C128" s="148"/>
      <c r="D128" s="148"/>
      <c r="E128" s="148"/>
      <c r="F128" s="148"/>
      <c r="G128" s="148"/>
      <c r="H128" s="148"/>
      <c r="I128" s="60">
        <f>ROUND(SUM(I126:I127),2)</f>
        <v>5807.19</v>
      </c>
    </row>
    <row r="129" spans="1:9" ht="12.75" customHeight="1" x14ac:dyDescent="0.25">
      <c r="A129" s="189"/>
      <c r="B129" s="189"/>
      <c r="C129" s="189"/>
      <c r="D129" s="189"/>
      <c r="E129" s="189"/>
      <c r="F129" s="189"/>
      <c r="G129" s="189"/>
      <c r="H129" s="189"/>
      <c r="I129" s="189"/>
    </row>
    <row r="130" spans="1:9" ht="12.75" customHeight="1" x14ac:dyDescent="0.25">
      <c r="A130" s="144" t="s">
        <v>170</v>
      </c>
      <c r="B130" s="144"/>
      <c r="C130" s="144"/>
      <c r="D130" s="144"/>
      <c r="E130" s="144"/>
      <c r="F130" s="144"/>
      <c r="G130" s="144"/>
      <c r="H130" s="144"/>
      <c r="I130" s="144"/>
    </row>
    <row r="131" spans="1:9" ht="24" x14ac:dyDescent="0.25">
      <c r="A131" s="150" t="s">
        <v>171</v>
      </c>
      <c r="B131" s="150"/>
      <c r="C131" s="61" t="s">
        <v>172</v>
      </c>
      <c r="D131" s="151" t="s">
        <v>173</v>
      </c>
      <c r="E131" s="151"/>
      <c r="F131" s="151" t="s">
        <v>174</v>
      </c>
      <c r="G131" s="151"/>
      <c r="H131" s="62" t="s">
        <v>175</v>
      </c>
      <c r="I131" s="63" t="s">
        <v>176</v>
      </c>
    </row>
    <row r="132" spans="1:9" ht="12.75" customHeight="1" x14ac:dyDescent="0.25">
      <c r="A132" s="20" t="s">
        <v>45</v>
      </c>
      <c r="B132" s="64" t="str">
        <f>A8</f>
        <v>PORTEIRO 12X36 - NOTURNO</v>
      </c>
      <c r="C132" s="65">
        <f>I128</f>
        <v>5807.19</v>
      </c>
      <c r="D132" s="142">
        <v>1</v>
      </c>
      <c r="E132" s="142"/>
      <c r="F132" s="143">
        <f>(C132*D132)</f>
        <v>5807.19</v>
      </c>
      <c r="G132" s="143"/>
      <c r="H132" s="20">
        <f>H19</f>
        <v>8</v>
      </c>
      <c r="I132" s="66">
        <f>F132*H132</f>
        <v>46457.52</v>
      </c>
    </row>
    <row r="133" spans="1:9" ht="12.75" customHeight="1" x14ac:dyDescent="0.25">
      <c r="A133" s="189"/>
      <c r="B133" s="189"/>
      <c r="C133" s="189"/>
      <c r="D133" s="189"/>
      <c r="E133" s="189"/>
      <c r="F133" s="189"/>
      <c r="G133" s="189"/>
      <c r="H133" s="189"/>
      <c r="I133" s="189"/>
    </row>
    <row r="134" spans="1:9" ht="12.75" customHeight="1" x14ac:dyDescent="0.25">
      <c r="A134" s="144" t="s">
        <v>177</v>
      </c>
      <c r="B134" s="144"/>
      <c r="C134" s="144"/>
      <c r="D134" s="144"/>
      <c r="E134" s="144"/>
      <c r="F134" s="144"/>
      <c r="G134" s="144"/>
      <c r="H134" s="144"/>
      <c r="I134" s="144"/>
    </row>
    <row r="135" spans="1:9" ht="12.75" customHeight="1" x14ac:dyDescent="0.25">
      <c r="A135" s="20"/>
      <c r="B135" s="145" t="s">
        <v>178</v>
      </c>
      <c r="C135" s="145"/>
      <c r="D135" s="145"/>
      <c r="E135" s="145"/>
      <c r="F135" s="145"/>
      <c r="G135" s="145"/>
      <c r="H135" s="145"/>
      <c r="I135" s="67" t="s">
        <v>71</v>
      </c>
    </row>
    <row r="136" spans="1:9" ht="12.75" customHeight="1" x14ac:dyDescent="0.25">
      <c r="A136" s="20" t="s">
        <v>45</v>
      </c>
      <c r="B136" s="142" t="s">
        <v>179</v>
      </c>
      <c r="C136" s="142"/>
      <c r="D136" s="142"/>
      <c r="E136" s="142"/>
      <c r="F136" s="142"/>
      <c r="G136" s="142"/>
      <c r="H136" s="142"/>
      <c r="I136" s="68">
        <f>I128</f>
        <v>5807.19</v>
      </c>
    </row>
    <row r="137" spans="1:9" ht="12.75" customHeight="1" x14ac:dyDescent="0.25">
      <c r="A137" s="20" t="s">
        <v>47</v>
      </c>
      <c r="B137" s="142" t="s">
        <v>180</v>
      </c>
      <c r="C137" s="142"/>
      <c r="D137" s="142"/>
      <c r="E137" s="142"/>
      <c r="F137" s="142"/>
      <c r="G137" s="142"/>
      <c r="H137" s="142"/>
      <c r="I137" s="68">
        <f>(H19*I136)</f>
        <v>46457.52</v>
      </c>
    </row>
    <row r="138" spans="1:9" ht="12.75" customHeight="1" x14ac:dyDescent="0.25">
      <c r="A138" s="20" t="s">
        <v>50</v>
      </c>
      <c r="B138" s="146" t="s">
        <v>181</v>
      </c>
      <c r="C138" s="146"/>
      <c r="D138" s="146"/>
      <c r="E138" s="146"/>
      <c r="F138" s="146"/>
      <c r="G138" s="146"/>
      <c r="H138" s="146"/>
      <c r="I138" s="69">
        <f>(I137*12)</f>
        <v>557490.24</v>
      </c>
    </row>
  </sheetData>
  <mergeCells count="159">
    <mergeCell ref="A1:I1"/>
    <mergeCell ref="A2:I2"/>
    <mergeCell ref="A3:I3"/>
    <mergeCell ref="A4:I4"/>
    <mergeCell ref="A5:I5"/>
    <mergeCell ref="A6:I6"/>
    <mergeCell ref="A7:I7"/>
    <mergeCell ref="A8:I8"/>
    <mergeCell ref="A9:F9"/>
    <mergeCell ref="G9:I9"/>
    <mergeCell ref="A10:F10"/>
    <mergeCell ref="G10:I10"/>
    <mergeCell ref="A11:I11"/>
    <mergeCell ref="A12:I12"/>
    <mergeCell ref="B13:D13"/>
    <mergeCell ref="E13:I13"/>
    <mergeCell ref="B14:D14"/>
    <mergeCell ref="E14:I14"/>
    <mergeCell ref="B15:D15"/>
    <mergeCell ref="E15:I15"/>
    <mergeCell ref="B16:D16"/>
    <mergeCell ref="E16:I16"/>
    <mergeCell ref="A17:I17"/>
    <mergeCell ref="A18:E18"/>
    <mergeCell ref="F18:G18"/>
    <mergeCell ref="H18:I18"/>
    <mergeCell ref="A19:E19"/>
    <mergeCell ref="F19:G19"/>
    <mergeCell ref="H19:I19"/>
    <mergeCell ref="A20:I20"/>
    <mergeCell ref="A21:I21"/>
    <mergeCell ref="B22:G22"/>
    <mergeCell ref="H22:I22"/>
    <mergeCell ref="B23:G23"/>
    <mergeCell ref="H23:I23"/>
    <mergeCell ref="B24:G24"/>
    <mergeCell ref="H24:I24"/>
    <mergeCell ref="B25:G25"/>
    <mergeCell ref="H25:I25"/>
    <mergeCell ref="A34:H34"/>
    <mergeCell ref="A35:I35"/>
    <mergeCell ref="A36:I36"/>
    <mergeCell ref="B37:G37"/>
    <mergeCell ref="B38:G38"/>
    <mergeCell ref="B39:G39"/>
    <mergeCell ref="B40:G40"/>
    <mergeCell ref="A41:I41"/>
    <mergeCell ref="B26:G26"/>
    <mergeCell ref="H26:I26"/>
    <mergeCell ref="A27:I27"/>
    <mergeCell ref="A28:I28"/>
    <mergeCell ref="B29:G29"/>
    <mergeCell ref="B30:G30"/>
    <mergeCell ref="B31:G31"/>
    <mergeCell ref="B32:G32"/>
    <mergeCell ref="B33:G33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A52:I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A62:I62"/>
    <mergeCell ref="A63:I63"/>
    <mergeCell ref="B64:H64"/>
    <mergeCell ref="B65:H65"/>
    <mergeCell ref="B66:H66"/>
    <mergeCell ref="A67:H67"/>
    <mergeCell ref="A68:I68"/>
    <mergeCell ref="A69:I69"/>
    <mergeCell ref="B70:G70"/>
    <mergeCell ref="B71:G71"/>
    <mergeCell ref="B72:G72"/>
    <mergeCell ref="B73:G73"/>
    <mergeCell ref="B74:G74"/>
    <mergeCell ref="B75:G75"/>
    <mergeCell ref="B76:G76"/>
    <mergeCell ref="A77:G77"/>
    <mergeCell ref="A78:I78"/>
    <mergeCell ref="A79:I79"/>
    <mergeCell ref="B80:G80"/>
    <mergeCell ref="B81:G81"/>
    <mergeCell ref="B82:G82"/>
    <mergeCell ref="B83:G83"/>
    <mergeCell ref="B84:G84"/>
    <mergeCell ref="B85:G85"/>
    <mergeCell ref="B86:G86"/>
    <mergeCell ref="B87:G87"/>
    <mergeCell ref="A88:I88"/>
    <mergeCell ref="B89:G89"/>
    <mergeCell ref="B90:G90"/>
    <mergeCell ref="B91:G91"/>
    <mergeCell ref="A92:I92"/>
    <mergeCell ref="A93:I93"/>
    <mergeCell ref="B94:H94"/>
    <mergeCell ref="B95:H95"/>
    <mergeCell ref="A96:H96"/>
    <mergeCell ref="A97:I97"/>
    <mergeCell ref="A98:I98"/>
    <mergeCell ref="B99:H99"/>
    <mergeCell ref="B100:H100"/>
    <mergeCell ref="B101:H101"/>
    <mergeCell ref="B102:H102"/>
    <mergeCell ref="A103:H103"/>
    <mergeCell ref="A104:I104"/>
    <mergeCell ref="A105:I105"/>
    <mergeCell ref="B106:G106"/>
    <mergeCell ref="B107:G107"/>
    <mergeCell ref="B108:G108"/>
    <mergeCell ref="B109:D109"/>
    <mergeCell ref="E109:H109"/>
    <mergeCell ref="B110:D110"/>
    <mergeCell ref="E110:F110"/>
    <mergeCell ref="G110:H110"/>
    <mergeCell ref="B111:I111"/>
    <mergeCell ref="B112:G112"/>
    <mergeCell ref="B113:G113"/>
    <mergeCell ref="B114:G114"/>
    <mergeCell ref="B115:G115"/>
    <mergeCell ref="B116:G116"/>
    <mergeCell ref="A117:H117"/>
    <mergeCell ref="A118:I118"/>
    <mergeCell ref="A119:I119"/>
    <mergeCell ref="B120:H120"/>
    <mergeCell ref="B121:H121"/>
    <mergeCell ref="B122:H122"/>
    <mergeCell ref="B123:H123"/>
    <mergeCell ref="B124:H124"/>
    <mergeCell ref="B125:H125"/>
    <mergeCell ref="A126:H126"/>
    <mergeCell ref="B127:H127"/>
    <mergeCell ref="A128:H128"/>
    <mergeCell ref="B135:H135"/>
    <mergeCell ref="B136:H136"/>
    <mergeCell ref="B137:H137"/>
    <mergeCell ref="B138:H138"/>
    <mergeCell ref="A129:I129"/>
    <mergeCell ref="A130:I130"/>
    <mergeCell ref="A131:B131"/>
    <mergeCell ref="D131:E131"/>
    <mergeCell ref="F131:G131"/>
    <mergeCell ref="D132:E132"/>
    <mergeCell ref="F132:G132"/>
    <mergeCell ref="A133:I133"/>
    <mergeCell ref="A134:I134"/>
  </mergeCells>
  <pageMargins left="0.66944444444444395" right="0.196527777777778" top="0.74791666666666701" bottom="0.66944444444444395" header="0.511811023622047" footer="0.511811023622047"/>
  <pageSetup paperSize="9" scale="7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38</vt:i4>
      </vt:variant>
    </vt:vector>
  </HeadingPairs>
  <TitlesOfParts>
    <vt:vector size="52" baseType="lpstr">
      <vt:lpstr>RESUMO</vt:lpstr>
      <vt:lpstr>COOD TERC</vt:lpstr>
      <vt:lpstr>ENC</vt:lpstr>
      <vt:lpstr>SERV INT</vt:lpstr>
      <vt:lpstr>SERV EXT</vt:lpstr>
      <vt:lpstr>COP</vt:lpstr>
      <vt:lpstr>REC</vt:lpstr>
      <vt:lpstr>PORT 12X36 DIU</vt:lpstr>
      <vt:lpstr>PORT 12X36 NOT</vt:lpstr>
      <vt:lpstr>MOTR</vt:lpstr>
      <vt:lpstr>MOTQ</vt:lpstr>
      <vt:lpstr>UNIF</vt:lpstr>
      <vt:lpstr>MATERIAIS</vt:lpstr>
      <vt:lpstr>EQUIP</vt:lpstr>
      <vt:lpstr>'COOD TERC'!Area_de_impressao</vt:lpstr>
      <vt:lpstr>COP!Area_de_impressao</vt:lpstr>
      <vt:lpstr>ENC!Area_de_impressao</vt:lpstr>
      <vt:lpstr>EQUIP!Area_de_impressao</vt:lpstr>
      <vt:lpstr>MATERIAIS!Area_de_impressao</vt:lpstr>
      <vt:lpstr>MOTQ!Area_de_impressao</vt:lpstr>
      <vt:lpstr>MOTR!Area_de_impressao</vt:lpstr>
      <vt:lpstr>'PORT 12X36 DIU'!Area_de_impressao</vt:lpstr>
      <vt:lpstr>'PORT 12X36 NOT'!Area_de_impressao</vt:lpstr>
      <vt:lpstr>REC!Area_de_impressao</vt:lpstr>
      <vt:lpstr>RESUMO!Area_de_impressao</vt:lpstr>
      <vt:lpstr>'SERV EXT'!Area_de_impressao</vt:lpstr>
      <vt:lpstr>'SERV INT'!Area_de_impressao</vt:lpstr>
      <vt:lpstr>UNIF!Area_de_impressao</vt:lpstr>
      <vt:lpstr>'COOD TERC'!Print_Area_0</vt:lpstr>
      <vt:lpstr>COP!Print_Area_0</vt:lpstr>
      <vt:lpstr>ENC!Print_Area_0</vt:lpstr>
      <vt:lpstr>EQUIP!Print_Area_0</vt:lpstr>
      <vt:lpstr>MATERIAIS!Print_Area_0</vt:lpstr>
      <vt:lpstr>MOTQ!Print_Area_0</vt:lpstr>
      <vt:lpstr>MOTR!Print_Area_0</vt:lpstr>
      <vt:lpstr>'PORT 12X36 DIU'!Print_Area_0</vt:lpstr>
      <vt:lpstr>'PORT 12X36 NOT'!Print_Area_0</vt:lpstr>
      <vt:lpstr>REC!Print_Area_0</vt:lpstr>
      <vt:lpstr>'SERV EXT'!Print_Area_0</vt:lpstr>
      <vt:lpstr>'SERV INT'!Print_Area_0</vt:lpstr>
      <vt:lpstr>'COOD TERC'!Print_Area_0_0</vt:lpstr>
      <vt:lpstr>COP!Print_Area_0_0</vt:lpstr>
      <vt:lpstr>ENC!Print_Area_0_0</vt:lpstr>
      <vt:lpstr>EQUIP!Print_Area_0_0</vt:lpstr>
      <vt:lpstr>MATERIAIS!Print_Area_0_0</vt:lpstr>
      <vt:lpstr>MOTQ!Print_Area_0_0</vt:lpstr>
      <vt:lpstr>MOTR!Print_Area_0_0</vt:lpstr>
      <vt:lpstr>'PORT 12X36 DIU'!Print_Area_0_0</vt:lpstr>
      <vt:lpstr>'PORT 12X36 NOT'!Print_Area_0_0</vt:lpstr>
      <vt:lpstr>REC!Print_Area_0_0</vt:lpstr>
      <vt:lpstr>'SERV EXT'!Print_Area_0_0</vt:lpstr>
      <vt:lpstr>'SERV INT'!Print_Area_0_0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Mauricio Lima Saboia</dc:creator>
  <dc:description/>
  <cp:lastModifiedBy>Itamar Filho</cp:lastModifiedBy>
  <cp:revision>33</cp:revision>
  <cp:lastPrinted>2024-09-30T14:34:35Z</cp:lastPrinted>
  <dcterms:created xsi:type="dcterms:W3CDTF">2024-02-28T13:52:09Z</dcterms:created>
  <dcterms:modified xsi:type="dcterms:W3CDTF">2024-12-26T17:00:09Z</dcterms:modified>
  <dc:language>pt-BR</dc:language>
</cp:coreProperties>
</file>